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EMRT\"/>
    </mc:Choice>
  </mc:AlternateContent>
  <xr:revisionPtr revIDLastSave="0" documentId="13_ncr:1_{F6A434F7-666C-4EDF-B2EA-94633027C28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 yWindow="610" windowWidth="19190" windowHeight="101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C5" i="5"/>
  <c r="V5" i="5"/>
  <c r="E5" i="5"/>
  <c r="AB5" i="5"/>
  <c r="B6" i="5"/>
  <c r="C6" i="5"/>
  <c r="AB6" i="5"/>
  <c r="B7" i="5"/>
  <c r="C7" i="5"/>
  <c r="AB7" i="5"/>
  <c r="B8" i="5"/>
  <c r="C8" i="5"/>
  <c r="AB8" i="5"/>
  <c r="B9" i="5"/>
  <c r="C9" i="5"/>
  <c r="AB9" i="5"/>
  <c r="B10" i="5"/>
  <c r="C10" i="5"/>
  <c r="AB10" i="5"/>
  <c r="G61" i="6"/>
  <c r="B16" i="6"/>
  <c r="F24" i="6"/>
  <c r="F61" i="6"/>
  <c r="H61" i="6"/>
  <c r="C4" i="5"/>
  <c r="F64" i="6"/>
  <c r="D4" i="5"/>
  <c r="E4" i="5"/>
  <c r="V6" i="5"/>
  <c r="E6" i="5"/>
  <c r="V7" i="5"/>
  <c r="E7" i="5"/>
  <c r="V8" i="5"/>
  <c r="E8" i="5"/>
  <c r="V9" i="5"/>
  <c r="E9" i="5"/>
  <c r="V10" i="5"/>
  <c r="E10" i="5"/>
  <c r="E11" i="5"/>
  <c r="E12" i="5"/>
  <c r="E13" i="5"/>
  <c r="E14" i="5"/>
  <c r="E15" i="5"/>
  <c r="E16" i="5"/>
  <c r="E17" i="5"/>
  <c r="E18" i="5"/>
  <c r="E19" i="5"/>
  <c r="E20" i="5"/>
  <c r="E21" i="5"/>
  <c r="E22" i="5"/>
  <c r="E23" i="5"/>
  <c r="E24" i="5"/>
  <c r="E25"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50" i="6"/>
  <c r="G50" i="6"/>
  <c r="B16" i="5"/>
  <c r="B17" i="5"/>
  <c r="B18" i="5"/>
  <c r="B19" i="5"/>
  <c r="B20" i="5"/>
  <c r="B21" i="5"/>
  <c r="B22" i="5"/>
  <c r="B23" i="5"/>
  <c r="B24" i="5"/>
  <c r="B25"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1" i="5"/>
  <c r="B12" i="5"/>
  <c r="B13" i="5"/>
  <c r="B14" i="5"/>
  <c r="B15" i="5"/>
  <c r="G21" i="6"/>
  <c r="B84" i="4"/>
  <c r="P35" i="4"/>
  <c r="P34" i="4"/>
  <c r="C11" i="5"/>
  <c r="C12" i="5"/>
  <c r="C13" i="5"/>
  <c r="C14" i="5"/>
  <c r="C15" i="5"/>
  <c r="C16" i="5"/>
  <c r="C17" i="5"/>
  <c r="C18" i="5"/>
  <c r="C19" i="5"/>
  <c r="C20" i="5"/>
  <c r="C21" i="5"/>
  <c r="C22" i="5"/>
  <c r="C23" i="5"/>
  <c r="AB23" i="5"/>
  <c r="C24" i="5"/>
  <c r="C25"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S32" i="5"/>
  <c r="T31" i="5"/>
  <c r="T56" i="5"/>
  <c r="S62" i="5"/>
  <c r="S38" i="5"/>
  <c r="T52" i="5"/>
  <c r="T38" i="5"/>
  <c r="S80" i="5"/>
  <c r="S58" i="5"/>
  <c r="S52" i="5"/>
  <c r="S24" i="5"/>
  <c r="S22" i="5"/>
  <c r="T32" i="5"/>
  <c r="S70" i="5"/>
  <c r="T84" i="5"/>
  <c r="S18" i="5"/>
  <c r="S30" i="5"/>
  <c r="S81" i="5"/>
  <c r="T28" i="5"/>
  <c r="S79" i="5"/>
  <c r="T62" i="5"/>
  <c r="S42" i="5"/>
  <c r="S48" i="5"/>
  <c r="S90" i="5"/>
  <c r="S28"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J8" i="5"/>
  <c r="T8" i="5"/>
  <c r="S77" i="5"/>
  <c r="S76" i="5"/>
  <c r="T34" i="5"/>
  <c r="T30" i="5"/>
  <c r="T51" i="5"/>
  <c r="S91" i="5"/>
  <c r="T49" i="5"/>
  <c r="T25" i="5"/>
  <c r="S71" i="5"/>
  <c r="T54" i="5"/>
  <c r="T60" i="5"/>
  <c r="T63"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16"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J10" i="5"/>
  <c r="T10" i="5"/>
  <c r="J9"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<sst xmlns="http://schemas.openxmlformats.org/spreadsheetml/2006/main" count="15106" uniqueCount="12826">
  <si>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</si>
  <si>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</si>
  <si>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</si>
  <si>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</si>
  <si>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</si>
  <si>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</si>
  <si>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</si>
  <si>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</si>
  <si>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</si>
  <si>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</si>
  <si>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</si>
  <si>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</si>
  <si>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</si>
  <si>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</si>
  <si>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</si>
  <si>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</si>
  <si>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</si>
  <si>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</si>
  <si>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</si>
  <si>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</si>
  <si>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</si>
  <si>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</si>
  <si>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</si>
  <si>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</si>
  <si>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</si>
  <si>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</si>
  <si>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</si>
  <si>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</si>
  <si>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</si>
  <si>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</si>
  <si>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</si>
  <si>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</si>
  <si>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</si>
  <si>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</si>
  <si>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</si>
  <si>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</si>
  <si>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</si>
  <si>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</si>
  <si>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</si>
  <si>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</si>
  <si>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</si>
  <si>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</si>
  <si>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</si>
  <si>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</si>
  <si>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</si>
  <si>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</si>
  <si>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</si>
  <si>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</si>
  <si>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</si>
  <si>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</si>
  <si>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</si>
  <si>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</si>
  <si>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</si>
  <si>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</si>
  <si>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</si>
  <si>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</si>
  <si>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</si>
  <si>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</si>
  <si>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</si>
  <si>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</si>
  <si>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</si>
  <si>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</si>
  <si>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</si>
  <si>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</si>
  <si>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</si>
  <si>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</si>
  <si>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</si>
  <si>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</si>
  <si>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</si>
  <si>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</si>
  <si>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</si>
  <si>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</si>
  <si>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</si>
  <si>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</si>
  <si>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</si>
  <si>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</si>
  <si>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</si>
  <si>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</si>
  <si>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</si>
  <si>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</si>
  <si>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</si>
  <si>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</si>
  <si>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</si>
  <si>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</si>
  <si>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</si>
  <si>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</si>
  <si>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</si>
  <si>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</si>
  <si>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</si>
  <si>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</si>
  <si>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</si>
  <si>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</si>
  <si>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</si>
  <si>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</si>
  <si>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</si>
  <si>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</si>
  <si>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</si>
  <si>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</si>
  <si>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</si>
  <si>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</si>
  <si>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</si>
  <si>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</si>
  <si>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</si>
  <si>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</si>
  <si>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</si>
  <si>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</si>
  <si>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</si>
  <si>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</si>
  <si>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</si>
  <si>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</si>
  <si>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</si>
  <si>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</si>
  <si>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</si>
  <si>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</si>
  <si>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</si>
  <si>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</si>
  <si>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</si>
  <si>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</si>
  <si>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</si>
  <si>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</si>
  <si>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</si>
  <si>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</si>
  <si>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</si>
  <si>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</si>
  <si>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</si>
  <si>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</si>
  <si>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</si>
  <si>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</si>
  <si>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</si>
  <si>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</si>
  <si>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</si>
  <si>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</si>
  <si>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</si>
  <si>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</si>
  <si>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</si>
  <si>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</si>
  <si>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</si>
  <si>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</si>
  <si>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</si>
  <si>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</si>
  <si>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</si>
  <si>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</si>
  <si>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</si>
  <si>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</si>
  <si>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</si>
  <si>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</si>
  <si>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</si>
  <si>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</si>
  <si>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</si>
  <si>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</si>
  <si>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</si>
  <si>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</si>
  <si>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</si>
  <si>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</si>
  <si>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</si>
  <si>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</si>
  <si>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</si>
  <si>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</si>
  <si>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</si>
  <si>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</si>
  <si>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</si>
  <si>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</si>
  <si>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</si>
  <si>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</si>
  <si>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</si>
  <si>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</si>
  <si>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</si>
  <si>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</si>
  <si>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</si>
  <si>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</si>
  <si>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</si>
  <si>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</si>
  <si>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</si>
  <si>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</si>
  <si>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</si>
  <si>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</si>
  <si>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</si>
  <si>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</si>
  <si>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</si>
  <si>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</si>
  <si>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</si>
  <si>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</si>
  <si>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</si>
  <si>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</si>
  <si>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</si>
  <si>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</si>
  <si>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</si>
  <si>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</si>
  <si>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</si>
  <si>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</si>
  <si>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</si>
  <si>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</si>
  <si>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</si>
  <si>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</si>
  <si>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</si>
  <si>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</si>
  <si>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</si>
  <si>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</si>
  <si>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</si>
  <si>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</si>
  <si>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</si>
  <si>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</si>
  <si>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</si>
  <si>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</si>
  <si>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</si>
  <si>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</si>
  <si>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</si>
  <si>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</si>
  <si>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</si>
  <si>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</si>
  <si>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</si>
  <si>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</si>
  <si>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</si>
  <si>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</si>
  <si>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</si>
  <si>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</si>
  <si>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</si>
  <si>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</si>
  <si>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</si>
  <si>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</si>
  <si>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</si>
  <si>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</si>
  <si>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</si>
  <si>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</si>
  <si>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</si>
  <si>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</si>
  <si>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</si>
  <si>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</si>
  <si>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</si>
  <si>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</si>
  <si>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</si>
  <si>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</si>
  <si>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</si>
  <si>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</si>
  <si>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</si>
  <si>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</si>
  <si>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</si>
  <si>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</si>
  <si>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</si>
  <si>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</si>
  <si>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</si>
  <si>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</si>
  <si>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</si>
  <si>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</si>
  <si>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</si>
  <si>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</si>
  <si>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</si>
  <si>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</si>
  <si>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</si>
  <si>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</si>
  <si>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</si>
  <si>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</si>
  <si>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</si>
  <si>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</si>
  <si>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</si>
  <si>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</si>
  <si>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</si>
  <si>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</si>
  <si>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</si>
  <si>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</si>
  <si>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</si>
  <si>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</si>
  <si>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</si>
  <si>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</si>
  <si>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</si>
  <si>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</si>
  <si>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</si>
  <si>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</si>
  <si>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</si>
  <si>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</si>
  <si>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</si>
  <si>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</si>
  <si>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</si>
  <si>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</si>
  <si>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</si>
  <si>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</si>
  <si>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</si>
  <si>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</si>
  <si>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</si>
  <si>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</si>
  <si>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</si>
  <si>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</si>
  <si>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</si>
  <si>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</si>
  <si>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</si>
  <si>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</si>
  <si>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</si>
  <si>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</si>
  <si>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</si>
  <si>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</si>
  <si>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</si>
  <si>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</si>
  <si>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</si>
  <si>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</si>
  <si>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</si>
  <si>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</si>
  <si>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</si>
  <si>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</si>
  <si>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</si>
  <si>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</si>
  <si>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</si>
  <si>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</si>
  <si>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</si>
  <si>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</si>
  <si>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</si>
  <si>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</si>
  <si>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</si>
  <si>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</si>
  <si>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</si>
  <si>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</si>
  <si>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</si>
  <si>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</si>
  <si>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</si>
  <si>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</si>
  <si>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</si>
  <si>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</si>
  <si>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</si>
  <si>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</si>
  <si>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</si>
  <si>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</si>
  <si>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</si>
  <si>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</si>
  <si>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</si>
  <si>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</si>
  <si>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</si>
  <si>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</si>
  <si>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</si>
  <si>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</si>
  <si>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</si>
  <si>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</si>
  <si>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</si>
  <si>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</si>
  <si>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</si>
  <si>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</si>
  <si>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</si>
  <si>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</si>
  <si>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</si>
  <si>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</si>
  <si>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</si>
  <si>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</si>
  <si>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</si>
  <si>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</si>
  <si>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</si>
  <si>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</si>
  <si>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</si>
  <si>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</si>
  <si>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</si>
  <si>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</si>
  <si>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</si>
  <si>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</si>
  <si>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</si>
  <si>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</si>
  <si>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</si>
  <si>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</si>
  <si>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</si>
  <si>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</si>
  <si>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</si>
  <si>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</si>
  <si>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</si>
  <si>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</si>
  <si>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</si>
  <si>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</si>
  <si>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</si>
  <si>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</si>
  <si>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</si>
  <si>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</si>
  <si>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</si>
  <si>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</si>
  <si>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</si>
  <si>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</si>
  <si>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</si>
  <si>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</si>
  <si>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</si>
  <si>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</si>
  <si>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</si>
  <si>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</si>
  <si>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</si>
  <si>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</si>
  <si>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</si>
  <si>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</si>
  <si>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</si>
  <si>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</si>
  <si>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</si>
  <si>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</si>
  <si>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</si>
  <si>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</si>
  <si>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</si>
  <si>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</si>
  <si>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</si>
  <si>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</si>
  <si>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</si>
  <si>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</si>
  <si>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</si>
  <si>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</si>
  <si>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</si>
  <si>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</si>
  <si>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</si>
  <si>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</si>
  <si>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</si>
  <si>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</si>
  <si>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</si>
  <si>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</si>
  <si>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</si>
  <si>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</si>
  <si>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</si>
  <si>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</si>
  <si>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</si>
  <si>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</si>
  <si>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</si>
  <si>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</si>
  <si>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</si>
  <si>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</si>
  <si>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</si>
  <si>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</si>
  <si>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</si>
  <si>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</si>
  <si>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</si>
  <si>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</si>
  <si>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</si>
  <si>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</si>
  <si>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</si>
  <si>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</si>
  <si>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</si>
  <si>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</si>
  <si>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</si>
  <si>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</si>
  <si>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</si>
  <si>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</si>
  <si>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</si>
  <si>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</si>
  <si>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</si>
  <si>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</si>
  <si>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</si>
  <si>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</si>
  <si>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</si>
  <si>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</si>
  <si>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</si>
  <si>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</si>
  <si>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</si>
  <si>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</si>
  <si>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</si>
  <si>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</si>
  <si>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</si>
  <si>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</si>
  <si>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</si>
  <si>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</si>
  <si>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</si>
  <si>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</si>
  <si>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</si>
  <si>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</si>
  <si>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</si>
  <si>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</si>
  <si>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</si>
  <si>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</si>
  <si>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</si>
  <si>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</si>
  <si>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</si>
  <si>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</si>
  <si>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</si>
  <si>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</si>
  <si>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</si>
  <si>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</si>
  <si>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</si>
  <si>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</si>
  <si>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</si>
  <si>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</si>
  <si>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</si>
  <si>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</si>
  <si>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</si>
  <si>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</si>
  <si>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</si>
  <si>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</si>
  <si>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</si>
  <si>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</si>
  <si>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</si>
  <si>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</si>
  <si>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</si>
  <si>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</si>
  <si>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</si>
  <si>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</si>
  <si>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</si>
  <si>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</si>
  <si>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</si>
  <si>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</si>
  <si>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</si>
  <si>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</si>
  <si>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</si>
  <si>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</si>
  <si>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</si>
  <si>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</si>
  <si>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</si>
  <si>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</si>
  <si>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</si>
  <si>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</si>
  <si>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</si>
  <si>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</si>
  <si>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</si>
  <si>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</si>
  <si>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</si>
  <si>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</si>
  <si>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</si>
  <si>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</si>
  <si>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</si>
  <si>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</si>
  <si>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</si>
  <si>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</si>
  <si>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</si>
  <si>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</si>
  <si>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</si>
  <si>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</si>
  <si>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</si>
  <si>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</si>
  <si>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</si>
  <si>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</si>
  <si>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</si>
  <si>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</si>
  <si>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</si>
  <si>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</si>
  <si>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</si>
  <si>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</si>
  <si>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</si>
  <si>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</si>
  <si>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</si>
  <si>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</si>
  <si>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</si>
  <si>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</si>
  <si>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</si>
  <si>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</si>
  <si>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</si>
  <si>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</si>
  <si>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</si>
  <si>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</si>
  <si>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</si>
  <si>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</si>
  <si>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</si>
  <si>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</si>
  <si>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</si>
  <si>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</si>
  <si>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</si>
  <si>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</si>
  <si>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</si>
  <si>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</si>
  <si>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</si>
  <si>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</si>
  <si>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</si>
  <si>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</si>
  <si>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</si>
  <si>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</si>
  <si>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</si>
  <si>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</si>
  <si>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</si>
  <si>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</si>
  <si>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</si>
  <si>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</si>
  <si>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</si>
  <si>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</si>
  <si>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</si>
  <si>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</si>
  <si>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</si>
  <si>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</si>
  <si>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</si>
  <si>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</si>
  <si>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</si>
  <si>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</si>
  <si>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</si>
  <si>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</si>
  <si>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</si>
  <si>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</si>
  <si>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</si>
  <si>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</si>
  <si>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</si>
  <si>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</si>
  <si>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</si>
  <si>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</si>
  <si>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</si>
  <si>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</si>
  <si>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</si>
  <si>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</si>
  <si>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</si>
  <si>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</si>
  <si>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</si>
  <si>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</si>
  <si>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</si>
  <si>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</si>
  <si>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</si>
  <si>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</si>
  <si>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</si>
  <si>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</si>
  <si>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</si>
  <si>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</si>
  <si>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</si>
  <si>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</si>
  <si>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</si>
  <si>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</si>
  <si>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</si>
  <si>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</si>
  <si>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</si>
  <si>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</si>
  <si>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</si>
  <si>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</si>
  <si>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</si>
  <si>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</si>
  <si>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</si>
  <si>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</si>
  <si>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</si>
  <si>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</si>
  <si>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</si>
  <si>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</si>
  <si>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</si>
  <si>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</si>
  <si>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</si>
  <si>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</si>
  <si>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</si>
  <si>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</si>
  <si>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</si>
  <si>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</si>
  <si>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</si>
  <si>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</si>
  <si>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</si>
  <si>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</si>
  <si>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</si>
  <si>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</si>
  <si>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</si>
  <si>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</si>
  <si>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</si>
  <si>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</si>
  <si>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</si>
  <si>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</si>
  <si>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</si>
  <si>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</si>
  <si>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</si>
  <si>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</si>
  <si>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</si>
  <si>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</si>
  <si>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</si>
  <si>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</si>
  <si>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</si>
  <si>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</si>
  <si>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</si>
  <si>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</si>
  <si>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</si>
  <si>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</si>
  <si>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</si>
  <si>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</si>
  <si>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</si>
  <si>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</si>
  <si>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</si>
  <si>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</si>
  <si>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</si>
  <si>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</si>
  <si>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</si>
  <si>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</si>
  <si>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</si>
  <si>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</si>
  <si>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</si>
  <si>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</si>
  <si>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</si>
  <si>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</si>
  <si>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</si>
  <si>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</si>
  <si>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</si>
  <si>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</si>
  <si>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</si>
  <si>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</si>
  <si>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</si>
  <si>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</si>
  <si>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</si>
  <si>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</si>
  <si>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</si>
  <si>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</si>
  <si>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</si>
  <si>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</si>
  <si>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</si>
  <si>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</si>
  <si>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</si>
  <si>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</si>
  <si>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</si>
  <si>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</si>
  <si>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</si>
  <si>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</si>
  <si>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</si>
  <si>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</si>
  <si>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</si>
  <si>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</si>
  <si>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</si>
  <si>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</si>
  <si>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</si>
  <si>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</si>
  <si>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</si>
  <si>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</si>
  <si>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</si>
  <si>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</si>
  <si>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</si>
  <si>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</si>
  <si>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</si>
  <si>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</si>
  <si>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</si>
  <si>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</si>
  <si>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</si>
  <si>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</si>
  <si>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</si>
  <si>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</si>
  <si>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</si>
  <si>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</si>
  <si>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</si>
  <si>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</si>
  <si>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</si>
  <si>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</si>
  <si>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</si>
  <si>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</si>
  <si>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</si>
  <si>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</si>
  <si>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</si>
  <si>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</si>
  <si>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</si>
  <si>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</si>
  <si>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</si>
  <si>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</si>
  <si>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</si>
  <si>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</si>
  <si>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</si>
  <si>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</si>
  <si>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</si>
  <si>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</si>
  <si>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</si>
  <si>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</si>
  <si>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</si>
  <si>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</si>
  <si>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</si>
  <si>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</si>
  <si>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</si>
  <si>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</si>
  <si>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</si>
  <si>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</si>
  <si>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</si>
  <si>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</si>
  <si>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</si>
  <si>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</si>
  <si>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</si>
  <si>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</si>
  <si>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</si>
  <si>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</si>
  <si>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</si>
  <si>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</si>
  <si>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</si>
  <si>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</si>
  <si>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</si>
  <si>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</si>
  <si>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</si>
  <si>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</si>
  <si>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</si>
  <si>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</si>
  <si>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</si>
  <si>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</si>
  <si>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</si>
  <si>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</si>
  <si>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</si>
  <si>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</si>
  <si>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</si>
  <si>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</si>
  <si>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</si>
  <si>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</si>
  <si>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</si>
  <si>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</si>
  <si>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</si>
  <si>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</si>
  <si>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</si>
  <si>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</si>
  <si>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</si>
  <si>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</si>
  <si>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</si>
  <si>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</si>
  <si>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</si>
  <si>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</si>
  <si>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</si>
  <si>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</si>
  <si>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</si>
  <si>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</si>
  <si>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</si>
  <si>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</si>
  <si>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</si>
  <si>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</si>
  <si>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</si>
  <si>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</si>
  <si>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</si>
  <si>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</si>
  <si>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</si>
  <si>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</si>
  <si>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</si>
  <si>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</si>
  <si>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</si>
  <si>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</si>
  <si>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</si>
  <si>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</si>
  <si>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</si>
  <si>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</si>
  <si>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</si>
  <si>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</si>
  <si>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</si>
  <si>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</si>
  <si>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</si>
  <si>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</si>
  <si>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</si>
  <si>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</si>
  <si>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</si>
  <si>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</si>
  <si>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</si>
  <si>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</si>
  <si>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</si>
  <si>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</si>
  <si>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</si>
  <si>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</si>
  <si>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</si>
  <si>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</si>
  <si>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</si>
  <si>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</si>
  <si>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</si>
  <si>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</si>
  <si>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</si>
  <si>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</si>
  <si>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</si>
  <si>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</si>
  <si>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</si>
  <si>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</si>
  <si>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</si>
  <si>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</si>
  <si>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</si>
  <si>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</si>
  <si>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</si>
  <si>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</si>
  <si>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</si>
  <si>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</si>
  <si>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</si>
  <si>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</si>
  <si>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</si>
  <si>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</si>
  <si>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</si>
  <si>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</si>
  <si>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</si>
  <si>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</si>
  <si>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</si>
  <si>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</si>
  <si>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</si>
  <si>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</si>
  <si>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</si>
  <si>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</si>
  <si>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</si>
  <si>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</si>
  <si>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</si>
  <si>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</si>
  <si>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</si>
  <si>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</si>
  <si>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</si>
  <si>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</si>
  <si>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</si>
  <si>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</si>
  <si>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</si>
  <si>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</si>
  <si>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</si>
  <si>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</si>
  <si>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</si>
  <si>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</si>
  <si>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</si>
  <si>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</si>
  <si>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</si>
  <si>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</si>
  <si>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</si>
  <si>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</si>
  <si>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</si>
  <si>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</si>
  <si>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</si>
  <si>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</si>
  <si>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</si>
  <si>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</si>
  <si>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</si>
  <si>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</si>
  <si>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</si>
  <si>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</si>
  <si>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</si>
  <si>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</si>
  <si>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</si>
  <si>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</si>
  <si>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</si>
  <si>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</si>
  <si>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</si>
  <si>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</si>
  <si>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</si>
  <si>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</si>
  <si>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</si>
  <si>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</si>
  <si>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</si>
  <si>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</si>
  <si>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</si>
  <si>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</si>
  <si>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</si>
  <si>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</si>
  <si>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</si>
  <si>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</si>
  <si>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</si>
  <si>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</si>
  <si>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</si>
  <si>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</si>
  <si>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</si>
  <si>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</si>
  <si>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</si>
  <si>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</si>
  <si>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</si>
  <si>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</si>
  <si>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</si>
  <si>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</si>
  <si>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</si>
  <si>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</si>
  <si>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</si>
  <si>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</si>
  <si>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</si>
  <si>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</si>
  <si>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</si>
  <si>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</si>
  <si>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</si>
  <si>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</si>
  <si>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</si>
  <si>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</si>
  <si>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</si>
  <si>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</si>
  <si>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</si>
  <si>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</si>
  <si>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</si>
  <si>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</si>
  <si>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</si>
  <si>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</si>
  <si>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</si>
  <si>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</si>
  <si>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</si>
  <si>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</si>
  <si>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</si>
  <si>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</si>
  <si>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</si>
  <si>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</si>
  <si>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</si>
  <si>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</si>
  <si>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</si>
  <si>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</si>
  <si>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</si>
  <si>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</si>
  <si>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</si>
  <si>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</si>
  <si>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</si>
  <si>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</si>
  <si>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</si>
  <si>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</si>
  <si>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</si>
  <si>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</si>
  <si>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</si>
  <si>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</si>
  <si>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</si>
  <si>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</si>
  <si>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</si>
  <si>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</si>
  <si>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</si>
  <si>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</si>
  <si>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</si>
  <si>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</si>
  <si>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</si>
  <si>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</si>
  <si>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</si>
  <si>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</si>
  <si>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</si>
  <si>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</si>
  <si>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</si>
  <si>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</si>
  <si>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</si>
  <si>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</si>
  <si>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</si>
  <si>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</si>
  <si>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</si>
  <si>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</si>
  <si>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</si>
  <si>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</si>
  <si>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</si>
  <si>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</si>
  <si>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</si>
  <si>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</si>
  <si>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</si>
  <si>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</si>
  <si>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</si>
  <si>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</si>
  <si>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</si>
  <si>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</si>
  <si>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</si>
  <si>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</si>
  <si>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</si>
  <si>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</si>
  <si>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</si>
  <si>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</si>
  <si>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</si>
  <si>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</si>
  <si>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</si>
  <si>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</si>
  <si>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</si>
  <si>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</si>
  <si>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</si>
  <si>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</si>
  <si>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</si>
  <si>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</si>
  <si>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</si>
  <si>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</si>
  <si>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</si>
  <si>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</si>
  <si>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</si>
  <si>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</si>
  <si>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</si>
  <si>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</si>
  <si>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</si>
  <si>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</si>
  <si>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</si>
  <si>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</si>
  <si>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</si>
  <si>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</si>
  <si>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</si>
  <si>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</si>
  <si>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</si>
  <si>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</si>
  <si>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</si>
  <si>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</si>
  <si>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</si>
  <si>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</si>
  <si>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</si>
  <si>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</si>
  <si>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</si>
  <si>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</si>
  <si>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</si>
  <si>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</si>
  <si>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</si>
  <si>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</si>
  <si>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</si>
  <si>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</si>
  <si>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</si>
  <si>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</si>
  <si>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</si>
  <si>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</si>
  <si>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</si>
  <si>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</si>
  <si>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</si>
  <si>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</si>
  <si>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</si>
  <si>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</si>
  <si>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</si>
  <si>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</si>
  <si>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</si>
  <si>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</si>
  <si>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</si>
  <si>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</si>
  <si>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</si>
  <si>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</si>
  <si>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</si>
  <si>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</si>
  <si>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</si>
  <si>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</si>
  <si>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</si>
  <si>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</si>
  <si>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</si>
  <si>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</si>
  <si>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</si>
  <si>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</si>
  <si>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</si>
  <si>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</si>
  <si>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</si>
  <si>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</si>
  <si>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</si>
  <si>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</si>
  <si>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</si>
  <si>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</si>
  <si>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</si>
  <si>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</si>
  <si>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</si>
  <si>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</si>
  <si>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</si>
  <si>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</si>
  <si>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</si>
  <si>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</si>
  <si>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</si>
  <si>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</si>
  <si>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</si>
  <si>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</si>
  <si>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</si>
  <si>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</si>
  <si>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</si>
  <si>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</si>
  <si>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</si>
  <si>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</si>
  <si>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</si>
  <si>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</si>
  <si>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</si>
  <si>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</si>
  <si>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</si>
  <si>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</si>
  <si>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</si>
  <si>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</si>
  <si>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</si>
  <si>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</si>
  <si>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</si>
  <si>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</si>
  <si>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</si>
  <si>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</si>
  <si>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</si>
  <si>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</si>
  <si>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</si>
  <si>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</si>
  <si>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</si>
  <si>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</si>
  <si>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</si>
  <si>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</si>
  <si>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</si>
  <si>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</si>
  <si>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</si>
  <si>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</si>
  <si>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</si>
  <si>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</si>
  <si>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</si>
  <si>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</si>
  <si>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</si>
  <si>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</si>
  <si>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</si>
  <si>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</si>
  <si>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</si>
  <si>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</si>
  <si>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</si>
  <si>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</si>
  <si>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</si>
  <si>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</si>
  <si>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</si>
  <si>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</si>
  <si>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</si>
  <si>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</si>
  <si>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</si>
  <si>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</si>
  <si>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</si>
  <si>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</si>
  <si>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</si>
  <si>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</si>
  <si>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</si>
  <si>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</si>
  <si>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</si>
  <si>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</si>
  <si>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</si>
  <si>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</si>
  <si>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</si>
  <si>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</si>
  <si>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</si>
  <si>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</si>
  <si>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</si>
  <si>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</si>
  <si>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</si>
  <si>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</si>
  <si>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</si>
  <si>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</si>
  <si>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</si>
  <si>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</si>
  <si>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</si>
  <si>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</si>
  <si>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</si>
  <si>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</si>
  <si>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</si>
  <si>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</si>
  <si>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</si>
  <si>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</si>
  <si>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</si>
  <si>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</si>
  <si>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</si>
  <si>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</si>
  <si>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</si>
  <si>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</si>
  <si>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</si>
  <si>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</si>
  <si>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</si>
  <si>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</si>
  <si>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</si>
  <si>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</si>
  <si>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</si>
  <si>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</si>
  <si>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</si>
  <si>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</si>
  <si>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</si>
  <si>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</si>
  <si>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</si>
  <si>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</si>
  <si>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</si>
  <si>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</si>
  <si>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</si>
  <si>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</si>
  <si>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</si>
  <si>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</si>
  <si>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</si>
  <si>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</si>
  <si>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</si>
  <si>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</si>
  <si>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</si>
  <si>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</si>
  <si>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</si>
  <si>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</si>
  <si>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</si>
  <si>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</si>
  <si>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</si>
  <si>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</si>
  <si>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</si>
  <si>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</si>
  <si>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</si>
  <si>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</si>
  <si>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</si>
  <si>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</si>
  <si>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</si>
  <si>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</si>
  <si>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</si>
  <si>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</si>
  <si>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</si>
  <si>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</si>
  <si>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</si>
  <si>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</si>
  <si>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</si>
  <si>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</si>
  <si>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</si>
  <si>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</si>
  <si>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</si>
  <si>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</si>
  <si>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</si>
  <si>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</si>
  <si>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</si>
  <si>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</si>
  <si>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</si>
  <si>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</si>
  <si>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</si>
  <si>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</si>
  <si>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</si>
  <si>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</si>
  <si>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</si>
  <si>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</si>
  <si>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</si>
  <si>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</si>
  <si>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</si>
  <si>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</si>
  <si>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</si>
  <si>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</si>
  <si>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</si>
  <si>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</si>
  <si>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</si>
  <si>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</si>
  <si>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</si>
  <si>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</si>
  <si>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</si>
  <si>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</si>
  <si>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</si>
  <si>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</si>
  <si>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</si>
  <si>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</si>
  <si>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</si>
  <si>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</si>
  <si>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</si>
  <si>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</si>
  <si>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</si>
  <si>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</si>
  <si>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</si>
  <si>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</si>
  <si>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</si>
  <si>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</si>
  <si>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</si>
  <si>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</si>
  <si>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</si>
  <si>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</si>
  <si>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</si>
  <si>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</si>
  <si>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</si>
  <si>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</si>
  <si>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</si>
  <si>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</si>
  <si>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</si>
  <si>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</si>
  <si>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</si>
  <si>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</si>
  <si>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</si>
  <si>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</si>
  <si>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</si>
  <si>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</si>
  <si>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</si>
  <si>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</si>
  <si>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</si>
  <si>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</si>
  <si>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</si>
  <si>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</si>
  <si>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</si>
  <si>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</si>
  <si>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</si>
  <si>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</si>
  <si>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</si>
  <si>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</si>
  <si>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</si>
  <si>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</si>
  <si>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</si>
  <si>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</si>
  <si>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</si>
  <si>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</si>
  <si>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</si>
  <si>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</si>
  <si>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</si>
  <si>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</si>
  <si>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</si>
  <si>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</si>
  <si>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</si>
  <si>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</si>
  <si>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</si>
  <si>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</si>
  <si>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</si>
  <si>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</si>
  <si>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</si>
  <si>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</si>
  <si>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</si>
  <si>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</si>
  <si>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</si>
  <si>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</si>
  <si>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</si>
  <si>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</si>
  <si>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</si>
  <si>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</si>
  <si>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</si>
  <si>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</si>
  <si>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</si>
  <si>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</si>
  <si>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</si>
  <si>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</si>
  <si>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</si>
  <si>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</si>
  <si>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</si>
  <si>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</si>
  <si>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</si>
  <si>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</si>
  <si>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</si>
  <si>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</si>
  <si>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</si>
  <si>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</si>
  <si>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</si>
  <si>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</si>
  <si>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</si>
  <si>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</si>
  <si>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</si>
  <si>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</si>
  <si>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</si>
  <si>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</si>
  <si>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</si>
  <si>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</si>
  <si>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</si>
  <si>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</si>
  <si>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</si>
  <si>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</si>
  <si>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</si>
  <si>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</si>
  <si>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</si>
  <si>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</si>
  <si>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</si>
  <si>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</si>
  <si>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</si>
  <si>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</si>
  <si>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</si>
  <si>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</si>
  <si>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</si>
  <si>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</si>
  <si>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</si>
  <si>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</si>
  <si>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</si>
  <si>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</si>
  <si>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</si>
  <si>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</si>
  <si>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</si>
  <si>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</si>
  <si>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</si>
  <si>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</si>
  <si>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</si>
  <si>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</si>
  <si>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</si>
  <si>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</si>
  <si>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</si>
  <si>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</si>
  <si>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</si>
  <si>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</si>
  <si>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</si>
  <si>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</si>
  <si>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</si>
  <si>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</si>
  <si>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</si>
  <si>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</si>
  <si>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</si>
  <si>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</si>
  <si>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</si>
  <si>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</si>
  <si>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</si>
  <si>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</si>
  <si>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</si>
  <si>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</si>
  <si>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</si>
  <si>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</si>
  <si>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</si>
  <si>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</si>
  <si>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</si>
  <si>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</si>
  <si>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</si>
  <si>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</si>
  <si>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</si>
  <si>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</si>
  <si>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</si>
  <si>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</si>
  <si>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</si>
  <si>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</si>
  <si>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</si>
  <si>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</si>
  <si>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</si>
  <si>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</si>
  <si>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</si>
  <si>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</si>
  <si>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</si>
  <si>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</si>
  <si>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</si>
  <si>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</si>
  <si>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</si>
  <si>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</si>
  <si>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</si>
  <si>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</si>
  <si>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</si>
  <si>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</si>
  <si>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</si>
  <si>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</si>
  <si>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</si>
  <si>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</si>
  <si>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</si>
  <si>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</si>
  <si>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</si>
  <si>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</si>
  <si>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</si>
  <si>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</si>
  <si>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</si>
  <si>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</si>
  <si>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</si>
  <si>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</si>
  <si>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</si>
  <si>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</si>
  <si>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</si>
  <si>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</si>
  <si>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</si>
  <si>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</si>
  <si>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</si>
  <si>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</si>
  <si>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</si>
  <si>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</si>
  <si>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</si>
  <si>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</si>
  <si>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</si>
  <si>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</si>
  <si>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</si>
  <si>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</si>
  <si>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</si>
  <si>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</si>
  <si>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</si>
  <si>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</si>
  <si>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</si>
  <si>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</si>
  <si>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</si>
  <si>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</si>
  <si>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</si>
  <si>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</si>
  <si>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</si>
  <si>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</si>
  <si>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</si>
  <si>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</si>
  <si>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</si>
  <si>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</si>
  <si>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</si>
  <si>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</si>
  <si>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</si>
  <si>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</si>
  <si>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</si>
  <si>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</si>
  <si>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</si>
  <si>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</si>
  <si>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</si>
  <si>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</si>
  <si>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</si>
  <si>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</si>
  <si>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</si>
  <si>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</si>
  <si>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</si>
  <si>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</si>
  <si>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</si>
  <si>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</si>
  <si>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</si>
  <si>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</si>
  <si>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</si>
  <si>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</si>
  <si>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</si>
  <si>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</si>
  <si>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</si>
  <si>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</si>
  <si>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</si>
  <si>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</si>
  <si>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</si>
  <si>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</si>
  <si>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</si>
  <si>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</si>
  <si>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</si>
  <si>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</si>
  <si>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</si>
  <si>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</si>
  <si>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</si>
  <si>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</si>
  <si>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</si>
  <si>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</si>
  <si>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</si>
  <si>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</si>
  <si>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</si>
  <si>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</si>
  <si>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</si>
  <si>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</si>
  <si>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</si>
  <si>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</si>
  <si>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</si>
  <si>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</si>
  <si>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</si>
  <si>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</si>
  <si>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</si>
  <si>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</si>
  <si>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</si>
  <si>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</si>
  <si>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</si>
  <si>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</si>
  <si>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</si>
  <si>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</si>
  <si>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</si>
  <si>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</si>
  <si>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</si>
  <si>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</si>
  <si>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</si>
  <si>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</si>
  <si>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</si>
  <si>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</si>
  <si>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</si>
  <si>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</si>
  <si>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</si>
  <si>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</si>
  <si>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</si>
  <si>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</si>
  <si>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</si>
  <si>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</si>
  <si>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</si>
  <si>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</si>
  <si>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</si>
  <si>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</si>
  <si>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</si>
  <si>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</si>
  <si>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</si>
  <si>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</si>
  <si>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</si>
  <si>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</si>
  <si>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</si>
  <si>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</si>
  <si>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</si>
  <si>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</si>
  <si>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</si>
  <si>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</si>
  <si>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</si>
  <si>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</si>
  <si>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</si>
  <si>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</si>
  <si>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</si>
  <si>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</si>
  <si>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</si>
  <si>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</si>
  <si>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</si>
  <si>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</si>
  <si>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</si>
  <si>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</si>
  <si>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</si>
  <si>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</si>
  <si>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</si>
  <si>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</si>
  <si>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</si>
  <si>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</si>
  <si>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</si>
  <si>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</si>
  <si>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</si>
  <si>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</si>
  <si>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</si>
  <si>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</si>
  <si>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</si>
  <si>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</si>
  <si>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</si>
  <si>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</si>
  <si>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</si>
  <si>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</si>
  <si>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</si>
  <si>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</si>
  <si>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</si>
  <si>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</si>
  <si>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</si>
  <si>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</si>
  <si>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</si>
  <si>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</si>
  <si>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</si>
  <si>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</si>
  <si>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</si>
  <si>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</si>
  <si>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</si>
  <si>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</si>
  <si>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</si>
  <si>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</si>
  <si>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</si>
  <si>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</si>
  <si>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</si>
  <si>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</si>
  <si>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</si>
  <si>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</si>
  <si>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</si>
  <si>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</si>
  <si>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</si>
  <si>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</si>
  <si>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</si>
  <si>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</si>
  <si>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</si>
  <si>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</si>
  <si>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</si>
  <si>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</si>
  <si>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</si>
  <si>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</si>
  <si>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</si>
  <si>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</si>
  <si>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</si>
  <si>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</si>
  <si>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</si>
  <si>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</si>
  <si>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</si>
  <si>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</si>
  <si>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</si>
  <si>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</si>
  <si>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</si>
  <si>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</si>
  <si>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</si>
  <si>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</si>
  <si>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</si>
  <si>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</si>
  <si>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</si>
  <si>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</si>
  <si>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</si>
  <si>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</si>
  <si>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</si>
  <si>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</si>
  <si>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</si>
  <si>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</si>
  <si>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</si>
  <si>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</si>
  <si>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</si>
  <si>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</si>
  <si>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</si>
  <si>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</si>
  <si>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</si>
  <si>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</si>
  <si>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</si>
  <si>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</si>
  <si>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</si>
  <si>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</si>
  <si>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</si>
  <si>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</si>
  <si>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</si>
  <si>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</si>
  <si>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</si>
  <si>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</si>
  <si>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</si>
  <si>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</si>
  <si>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</si>
  <si>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</si>
  <si>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</si>
  <si>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</si>
  <si>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</si>
  <si>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</si>
  <si>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</si>
  <si>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</si>
  <si>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</si>
  <si>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</si>
  <si>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</si>
  <si>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</si>
  <si>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</si>
  <si>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</si>
  <si>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</si>
  <si>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</si>
  <si>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</si>
  <si>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</si>
  <si>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</si>
  <si>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</si>
  <si>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</si>
  <si>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</si>
  <si>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</si>
  <si>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</si>
  <si>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</si>
  <si>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</si>
  <si>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</si>
  <si>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</si>
  <si>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</si>
  <si>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</si>
  <si>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</si>
  <si>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</si>
  <si>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</si>
  <si>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</si>
  <si>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</si>
  <si>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</si>
  <si>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</si>
  <si>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</si>
  <si>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</si>
  <si>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</si>
  <si>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</si>
  <si>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</si>
  <si>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</si>
  <si>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</si>
  <si>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</si>
  <si>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</si>
  <si>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</si>
  <si>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</si>
  <si>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</si>
  <si>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</si>
  <si>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</si>
  <si>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</si>
  <si>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</si>
  <si>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</si>
  <si>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</si>
  <si>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</si>
  <si>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</si>
  <si>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</si>
  <si>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</si>
  <si>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</si>
  <si>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</si>
  <si>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</si>
  <si>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</si>
  <si>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</si>
  <si>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</si>
  <si>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</si>
  <si>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</si>
  <si>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</si>
  <si>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</si>
  <si>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</si>
  <si>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</si>
  <si>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</si>
  <si>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</si>
  <si>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</si>
  <si>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</si>
  <si>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</si>
  <si>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</si>
  <si>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</si>
  <si>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</si>
  <si>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</si>
  <si>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</si>
  <si>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</si>
  <si>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</si>
  <si>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</si>
  <si>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</si>
  <si>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</si>
  <si>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</si>
  <si>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</si>
  <si>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</si>
  <si>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</si>
  <si>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</si>
  <si>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</si>
  <si>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</si>
  <si>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</si>
  <si>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</si>
  <si>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</si>
  <si>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</si>
  <si>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</si>
  <si>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</si>
  <si>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</si>
  <si>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</si>
  <si>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</si>
  <si>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</si>
  <si>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</si>
  <si>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</si>
  <si>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</si>
  <si>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</si>
  <si>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</si>
  <si>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</si>
  <si>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</si>
  <si>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</si>
  <si>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</si>
  <si>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</si>
  <si>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</si>
  <si>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</si>
  <si>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</si>
  <si>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</si>
  <si>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</si>
  <si>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</si>
  <si>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</si>
  <si>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</si>
  <si>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</si>
  <si>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</si>
  <si>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</si>
  <si>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</si>
  <si>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</si>
  <si>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</si>
  <si>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</si>
  <si>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</si>
  <si>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</si>
  <si>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</si>
  <si>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</si>
  <si>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</si>
  <si>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</si>
  <si>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</si>
  <si>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</si>
  <si>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</si>
  <si>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</si>
  <si>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</si>
  <si>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</si>
  <si>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</si>
  <si>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</si>
  <si>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</si>
  <si>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</si>
  <si>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</si>
  <si>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</si>
  <si>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</si>
  <si>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</si>
  <si>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</si>
  <si>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</si>
  <si>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</si>
  <si>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</si>
  <si>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</si>
  <si>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</si>
  <si>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</si>
  <si>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</si>
  <si>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</si>
  <si>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</si>
  <si>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</si>
  <si>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</si>
  <si>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</si>
  <si>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</si>
  <si>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</si>
  <si>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</si>
  <si>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</si>
  <si>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</si>
  <si>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</si>
  <si>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</si>
  <si>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</si>
  <si>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</si>
  <si>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</si>
  <si>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</si>
  <si>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</si>
  <si>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</si>
  <si>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</si>
  <si>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</si>
  <si>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</si>
  <si>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</si>
  <si>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</si>
  <si>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</si>
  <si>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</si>
  <si>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</si>
  <si>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</si>
  <si>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</si>
  <si>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</si>
  <si>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</si>
  <si>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</si>
  <si>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</si>
  <si>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</si>
  <si>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</si>
  <si>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</si>
  <si>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</si>
  <si>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</si>
  <si>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</si>
  <si>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</si>
  <si>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</si>
  <si>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</si>
  <si>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</si>
  <si>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</si>
  <si>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</si>
  <si>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</si>
  <si>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</si>
  <si>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</si>
  <si>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</si>
  <si>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</si>
  <si>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</si>
  <si>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</si>
  <si>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</si>
  <si>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</si>
  <si>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</si>
  <si>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</si>
  <si>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</si>
  <si>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</si>
  <si>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</si>
  <si>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</si>
  <si>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</si>
  <si>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</si>
  <si>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</si>
  <si>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</si>
  <si>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</si>
  <si>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</si>
  <si>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</si>
  <si>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</si>
  <si>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</si>
  <si>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</si>
  <si>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</si>
  <si>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</si>
  <si>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</si>
  <si>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</si>
  <si>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</si>
  <si>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</si>
  <si>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</si>
  <si>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</si>
  <si>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</si>
  <si>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</si>
  <si>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</si>
  <si>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</si>
  <si>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</si>
  <si>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</si>
  <si>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</si>
  <si>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</si>
  <si>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</si>
  <si>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</si>
  <si>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</si>
  <si>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</si>
  <si>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</si>
  <si>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</si>
  <si>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</si>
  <si>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</si>
  <si>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</si>
  <si>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</si>
  <si>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</si>
  <si>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</si>
  <si>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</si>
  <si>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</si>
  <si>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</si>
  <si>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</si>
  <si>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</si>
  <si>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</si>
  <si>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</si>
  <si>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</si>
  <si>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</si>
  <si>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</si>
  <si>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</si>
  <si>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</si>
  <si>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</si>
  <si>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</si>
  <si>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</si>
  <si>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</si>
  <si>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</si>
  <si>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</si>
  <si>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</si>
  <si>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</si>
  <si>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</si>
  <si>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</si>
  <si>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</si>
  <si>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</si>
  <si>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</si>
  <si>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</si>
  <si>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</si>
  <si>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</si>
  <si>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</si>
  <si>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</si>
  <si>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</si>
  <si>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</si>
  <si>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</si>
  <si>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</si>
  <si>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</si>
  <si>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</si>
  <si>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</si>
  <si>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</si>
  <si>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</si>
  <si>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</si>
  <si>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</si>
  <si>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</si>
  <si>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</si>
  <si>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</si>
  <si>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</si>
  <si>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</si>
  <si>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</si>
  <si>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</si>
  <si>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</si>
  <si>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</si>
  <si>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</si>
  <si>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</si>
  <si>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</si>
  <si>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</si>
  <si>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</si>
  <si>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</si>
  <si>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</si>
  <si>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</si>
  <si>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</si>
  <si>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</si>
  <si>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</si>
  <si>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</si>
  <si>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</si>
  <si>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</si>
  <si>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</si>
  <si>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</si>
  <si>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</si>
  <si>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</si>
  <si>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</si>
  <si>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</si>
  <si>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</si>
  <si>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</si>
  <si>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</si>
  <si>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</si>
  <si>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</si>
  <si>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</si>
  <si>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</si>
  <si>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</si>
  <si>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</si>
  <si>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</si>
  <si>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</si>
  <si>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</si>
  <si>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</si>
  <si>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</si>
  <si>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</si>
  <si>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</si>
  <si>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</si>
  <si>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</si>
  <si>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</si>
  <si>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</si>
  <si>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</si>
  <si>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</si>
  <si>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</si>
  <si>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</si>
  <si>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</si>
  <si>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</si>
  <si>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</si>
  <si>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</si>
  <si>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</si>
  <si>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</si>
  <si>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</si>
  <si>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</si>
  <si>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</si>
  <si>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</si>
  <si>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</si>
  <si>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</si>
  <si>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</si>
  <si>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</si>
  <si>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</si>
  <si>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</si>
  <si>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</si>
  <si>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</si>
  <si>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</si>
  <si>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</si>
  <si>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</si>
  <si>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</si>
  <si>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</si>
  <si>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</si>
  <si>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</si>
  <si>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</si>
  <si>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</si>
  <si>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</si>
  <si>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</si>
  <si>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</si>
  <si>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</si>
  <si>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</si>
  <si>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</si>
  <si>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</si>
  <si>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</si>
  <si>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</si>
  <si>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</si>
  <si>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</si>
  <si>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</si>
  <si>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</si>
  <si>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</si>
  <si>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</si>
  <si>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</si>
  <si>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</si>
  <si>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</si>
  <si>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</si>
  <si>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</si>
  <si>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</si>
  <si>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</si>
  <si>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</si>
  <si>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</si>
  <si>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</si>
  <si>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</si>
  <si>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</si>
  <si>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</si>
  <si>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</si>
  <si>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</si>
  <si>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</si>
  <si>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</si>
  <si>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</si>
  <si>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</si>
  <si>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</si>
  <si>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</si>
  <si>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</si>
  <si>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</si>
  <si>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</si>
  <si>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</si>
  <si>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</si>
  <si>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</si>
  <si>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</si>
  <si>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</si>
  <si>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</si>
  <si>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</si>
  <si>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</si>
  <si>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</si>
  <si>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</si>
  <si>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</si>
  <si>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</si>
  <si>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</si>
  <si>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</si>
  <si>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</si>
  <si>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</si>
  <si>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</si>
  <si>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</si>
  <si>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</si>
  <si>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</si>
  <si>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</si>
  <si>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</si>
  <si>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</si>
  <si>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</si>
  <si>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</si>
  <si>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</si>
  <si>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</si>
  <si>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</si>
  <si>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</si>
  <si>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</si>
  <si>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</si>
  <si>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</si>
  <si>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</si>
  <si>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</si>
  <si>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</si>
  <si>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</si>
  <si>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</si>
  <si>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</si>
  <si>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</si>
  <si>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</si>
  <si>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</si>
  <si>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</si>
  <si>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</si>
  <si>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</si>
  <si>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</si>
  <si>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</si>
  <si>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</si>
  <si>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</si>
  <si>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</si>
  <si>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</si>
  <si>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</si>
  <si>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</si>
  <si>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</si>
  <si>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</si>
  <si>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</si>
  <si>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</si>
  <si>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</si>
  <si>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</si>
  <si>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</si>
  <si>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</si>
  <si>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</si>
  <si>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</si>
  <si>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</si>
  <si>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</si>
  <si>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</si>
  <si>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</si>
  <si>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</si>
  <si>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</si>
  <si>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</si>
  <si>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</si>
  <si>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</si>
  <si>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</si>
  <si>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</si>
  <si>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</si>
  <si>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</si>
  <si>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</si>
  <si>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</si>
  <si>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</si>
  <si>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</si>
  <si>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</si>
  <si>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</si>
  <si>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</si>
  <si>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</si>
  <si>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</si>
  <si>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</si>
  <si>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</si>
  <si>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</si>
  <si>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</si>
  <si>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</si>
  <si>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</si>
  <si>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</si>
  <si>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</si>
  <si>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</si>
  <si>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</si>
  <si>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</si>
  <si>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</si>
  <si>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</si>
  <si>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</si>
  <si>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</si>
  <si>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</si>
  <si>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</si>
  <si>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</si>
  <si>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</si>
  <si>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</si>
  <si>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</si>
  <si>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</si>
  <si>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</si>
  <si>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</si>
  <si>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</si>
  <si>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</si>
  <si>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</si>
  <si>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</si>
  <si>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</si>
  <si>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</si>
  <si>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</si>
  <si>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</si>
  <si>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</si>
  <si>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</si>
  <si>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</si>
  <si>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</si>
  <si>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</si>
  <si>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</si>
  <si>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</si>
  <si>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</si>
  <si>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</si>
  <si>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</si>
  <si>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</si>
  <si>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</si>
  <si>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</si>
  <si>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</si>
  <si>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</si>
  <si>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</si>
  <si>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</si>
  <si>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</si>
  <si>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</si>
  <si>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</si>
  <si>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</si>
  <si>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</si>
  <si>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</si>
  <si>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</si>
  <si>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</si>
  <si>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</si>
  <si>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</si>
  <si>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</si>
  <si>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</si>
  <si>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</si>
  <si>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</si>
  <si>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</si>
  <si>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</si>
  <si>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</si>
  <si>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</si>
  <si>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</si>
  <si>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</si>
  <si>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</si>
  <si>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</si>
  <si>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</si>
  <si>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</si>
  <si>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</si>
  <si>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</si>
  <si>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</si>
  <si>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</si>
  <si>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</si>
  <si>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</si>
  <si>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</si>
  <si>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</si>
  <si>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</si>
  <si>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</si>
  <si>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</si>
  <si>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</si>
  <si>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</si>
  <si>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</si>
  <si>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</si>
  <si>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</si>
  <si>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</si>
  <si>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</si>
  <si>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</si>
  <si>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</si>
  <si>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</si>
  <si>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</si>
  <si>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</si>
  <si>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</si>
  <si>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</si>
  <si>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</si>
  <si>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</si>
  <si>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</si>
  <si>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</si>
  <si>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</si>
  <si>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</si>
  <si>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</si>
  <si>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</si>
  <si>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</si>
  <si>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</si>
  <si>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</si>
  <si>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</si>
  <si>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</si>
  <si>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</si>
  <si>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</si>
  <si>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</si>
  <si>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</si>
  <si>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</si>
  <si>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</si>
  <si>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</si>
  <si>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</si>
  <si>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</si>
  <si>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</si>
  <si>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</si>
  <si>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</si>
  <si>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</si>
  <si>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</si>
  <si>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</si>
  <si>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</si>
  <si>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</si>
  <si>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</si>
  <si>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</si>
  <si>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</si>
  <si>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</si>
  <si>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</si>
  <si>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</si>
  <si>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</si>
  <si>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</si>
  <si>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</si>
  <si>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</si>
  <si>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</si>
  <si>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</si>
  <si>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</si>
  <si>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</si>
  <si>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</si>
  <si>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</si>
  <si>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</si>
  <si>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</si>
  <si>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</si>
  <si>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</si>
  <si>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</si>
  <si>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</si>
  <si>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</si>
  <si>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</si>
  <si>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</si>
  <si>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</si>
  <si>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</si>
  <si>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</si>
  <si>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</si>
  <si>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</si>
  <si>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</si>
  <si>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</si>
  <si>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</si>
  <si>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</si>
  <si>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</si>
  <si>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</si>
  <si>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</si>
  <si>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</si>
  <si>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</si>
  <si>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</si>
  <si>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</si>
  <si>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</si>
  <si>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</si>
  <si>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</si>
  <si>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</si>
  <si>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</si>
  <si>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</si>
  <si>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</si>
  <si>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</si>
  <si>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</si>
  <si>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</si>
  <si>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</si>
  <si>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</si>
  <si>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</si>
  <si>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</si>
  <si>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</si>
  <si>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</si>
  <si>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</si>
  <si>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</si>
  <si>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</si>
  <si>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</si>
  <si>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</si>
  <si>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</si>
  <si>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</si>
  <si>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</si>
  <si>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</si>
  <si>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</si>
  <si>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</si>
  <si>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</si>
  <si>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</si>
  <si>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</si>
  <si>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</si>
  <si>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</si>
  <si>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</si>
  <si>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</si>
  <si>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</si>
  <si>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</si>
  <si>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</si>
  <si>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</si>
  <si>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</si>
  <si>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</si>
  <si>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</si>
  <si>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</si>
  <si>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</si>
  <si>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</si>
  <si>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</si>
  <si>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</si>
  <si>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</si>
  <si>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</si>
  <si>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</si>
  <si>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</si>
  <si>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</si>
  <si>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</si>
  <si>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</si>
  <si>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</si>
  <si>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</si>
  <si>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</si>
  <si>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</si>
  <si>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</si>
  <si>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</si>
  <si>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</si>
  <si>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</si>
  <si>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</si>
  <si>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</si>
  <si>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</si>
  <si>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</si>
  <si>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</si>
  <si>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</si>
  <si>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</si>
  <si>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</si>
  <si>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</si>
  <si>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</si>
  <si>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</si>
  <si>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</si>
  <si>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</si>
  <si>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</si>
  <si>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</si>
  <si>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</si>
  <si>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</si>
  <si>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</si>
  <si>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</si>
  <si>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</si>
  <si>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</si>
  <si>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</si>
  <si>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</si>
  <si>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</si>
  <si>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</si>
  <si>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</si>
  <si>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</si>
  <si>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</si>
  <si>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</si>
  <si>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</si>
  <si>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</si>
  <si>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</si>
  <si>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</si>
  <si>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</si>
  <si>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</si>
  <si>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</si>
  <si>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</si>
  <si>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</si>
  <si>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</si>
  <si>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</si>
  <si>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</si>
  <si>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</si>
  <si>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</si>
  <si>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</si>
  <si>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</si>
  <si>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</si>
  <si>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</si>
  <si>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</si>
  <si>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</si>
  <si>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</si>
  <si>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</si>
  <si>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</si>
  <si>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</si>
  <si>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</si>
  <si>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</si>
  <si>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</si>
  <si>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</si>
  <si>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</si>
  <si>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</si>
  <si>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</si>
  <si>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</si>
  <si>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</si>
  <si>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</si>
  <si>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</si>
  <si>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</si>
  <si>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</si>
  <si>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</si>
  <si>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</si>
  <si>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</si>
  <si>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</si>
  <si>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</si>
  <si>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</si>
  <si>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</si>
  <si>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</si>
  <si>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</si>
  <si>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</si>
  <si>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</si>
  <si>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</si>
  <si>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</si>
  <si>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</si>
  <si>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</si>
  <si>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</si>
  <si>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</si>
  <si>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</si>
  <si>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</si>
  <si>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</si>
  <si>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</si>
  <si>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</si>
  <si>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</si>
  <si>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</si>
  <si>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</si>
  <si>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</si>
  <si>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</si>
  <si>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</si>
  <si>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</si>
  <si>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</si>
  <si>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</si>
  <si>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</si>
  <si>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</si>
  <si>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</si>
  <si>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</si>
  <si>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</si>
  <si>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</si>
  <si>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</si>
  <si>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</si>
  <si>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</si>
  <si>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</si>
  <si>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</si>
  <si>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</si>
  <si>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</si>
  <si>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</si>
  <si>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</si>
  <si>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</si>
  <si>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</si>
  <si>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</si>
  <si>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</si>
  <si>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</si>
  <si>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</si>
  <si>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</si>
  <si>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</si>
  <si>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</si>
  <si>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</si>
  <si>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</si>
  <si>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</si>
  <si>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</si>
  <si>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</si>
  <si>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</si>
  <si>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</si>
  <si>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</si>
  <si>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</si>
  <si>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</si>
  <si>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</si>
  <si>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</si>
  <si>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</si>
  <si>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</si>
  <si>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</si>
  <si>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</si>
  <si>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</si>
  <si>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</si>
  <si>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</si>
  <si>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</si>
  <si>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</si>
  <si>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</si>
  <si>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</si>
  <si>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</si>
  <si>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</si>
  <si>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</si>
  <si>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</si>
  <si>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</si>
  <si>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</si>
  <si>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</si>
  <si>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</si>
  <si>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</si>
  <si>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</si>
  <si>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</si>
  <si>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</si>
  <si>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</si>
  <si>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</si>
  <si>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</si>
  <si>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</si>
  <si>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</si>
  <si>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</si>
  <si>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</si>
  <si>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</si>
  <si>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</si>
  <si>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</si>
  <si>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</si>
  <si>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</si>
  <si>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</si>
  <si>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</si>
  <si>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</si>
  <si>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</si>
  <si>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</si>
  <si>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</si>
  <si>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</si>
  <si>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</si>
  <si>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</si>
  <si>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</si>
  <si>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</si>
  <si>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</si>
  <si>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</si>
  <si>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</si>
  <si>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</si>
  <si>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</si>
  <si>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</si>
  <si>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</si>
  <si>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</si>
  <si>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</si>
  <si>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</si>
  <si>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</si>
  <si>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</si>
  <si>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</si>
  <si>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</si>
  <si>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</si>
  <si>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</si>
  <si>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</si>
  <si>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</si>
  <si>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</si>
  <si>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</si>
  <si>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</si>
  <si>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</si>
  <si>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</si>
  <si>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</si>
  <si>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</si>
  <si>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</si>
  <si>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</si>
  <si>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</si>
  <si>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</si>
  <si>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</si>
  <si>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</si>
  <si>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</si>
  <si>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</si>
  <si>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</si>
  <si>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</si>
  <si>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</si>
  <si>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</si>
  <si>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</si>
  <si>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</si>
  <si>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</si>
  <si>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</si>
  <si>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</si>
  <si>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</si>
  <si>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</si>
  <si>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</si>
  <si>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</si>
  <si>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</si>
  <si>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</si>
  <si>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</si>
  <si>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</si>
  <si>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</si>
  <si>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</si>
  <si>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</si>
  <si>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</si>
  <si>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</si>
  <si>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</si>
  <si>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</si>
  <si>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</si>
  <si>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</si>
  <si>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</si>
  <si>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</si>
  <si>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</si>
  <si>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</si>
  <si>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</si>
  <si>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</si>
  <si>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</si>
  <si>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</si>
  <si>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</si>
  <si>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</si>
  <si>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</si>
  <si>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</si>
  <si>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</si>
  <si>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</si>
  <si>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</si>
  <si>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</si>
  <si>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</si>
  <si>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</si>
  <si>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</si>
  <si>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</si>
  <si>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</si>
  <si>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</si>
  <si>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</si>
  <si>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</si>
  <si>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</si>
  <si>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</si>
  <si>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</si>
  <si>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</si>
  <si>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</si>
  <si>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</si>
  <si>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</si>
  <si>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</si>
  <si>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</si>
  <si>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</si>
  <si>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</si>
  <si>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</si>
  <si>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</si>
  <si>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</si>
  <si>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</si>
  <si>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</si>
  <si>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</si>
  <si>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</si>
  <si>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</si>
  <si>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</si>
  <si>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</si>
  <si>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</si>
  <si>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</si>
  <si>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</si>
  <si>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</si>
  <si>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</si>
  <si>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</si>
  <si>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</si>
  <si>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</si>
  <si>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</si>
  <si>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</si>
  <si>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</si>
  <si>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</si>
  <si>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</si>
  <si>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</si>
  <si>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</si>
  <si>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</si>
  <si>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</si>
  <si>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</si>
  <si>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</si>
  <si>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</si>
  <si>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</si>
  <si>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</si>
  <si>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</si>
  <si>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</si>
  <si>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</si>
  <si>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</si>
  <si>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</si>
  <si>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</si>
  <si>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</si>
  <si>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</si>
  <si>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</si>
  <si>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</si>
  <si>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</si>
  <si>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</si>
  <si>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</si>
  <si>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</si>
  <si>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</si>
  <si>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</si>
  <si>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</si>
  <si>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</si>
  <si>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</si>
  <si>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</si>
  <si>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</si>
  <si>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</si>
  <si>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</si>
  <si>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</si>
  <si>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</si>
  <si>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</si>
  <si>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</si>
  <si>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</si>
  <si>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</si>
  <si>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</si>
  <si>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</si>
  <si>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</si>
  <si>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</si>
  <si>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</si>
  <si>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</si>
  <si>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</si>
  <si>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</si>
  <si>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</si>
  <si>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</si>
  <si>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</si>
  <si>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</si>
  <si>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</si>
  <si>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</si>
  <si>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</si>
  <si>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</si>
  <si>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</si>
  <si>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</si>
  <si>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</si>
  <si>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</si>
  <si>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</si>
  <si>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</si>
  <si>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</si>
  <si>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</si>
  <si>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</si>
  <si>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</si>
  <si>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</si>
  <si>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</si>
  <si>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</si>
  <si>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</si>
  <si>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</si>
  <si>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</si>
  <si>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</si>
  <si>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</si>
  <si>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</si>
  <si>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</si>
  <si>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</si>
  <si>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</si>
  <si>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</si>
  <si>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</si>
  <si>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</si>
  <si>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</si>
  <si>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</si>
  <si>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</si>
  <si>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</si>
  <si>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</si>
  <si>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</si>
  <si>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</si>
  <si>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</si>
  <si>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</si>
  <si>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</si>
  <si>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</si>
  <si>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</si>
  <si>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</si>
  <si>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</si>
  <si>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</si>
  <si>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</si>
  <si>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</si>
  <si>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</si>
  <si>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</si>
  <si>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</si>
  <si>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</si>
  <si>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</si>
  <si>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</si>
  <si>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</si>
  <si>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</si>
  <si>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</si>
  <si>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</si>
  <si>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</si>
  <si>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</si>
  <si>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</si>
  <si>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</si>
  <si>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</si>
  <si>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</si>
  <si>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</si>
  <si>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</si>
  <si>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</si>
  <si>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</si>
  <si>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</si>
  <si>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</si>
  <si>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</si>
  <si>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</si>
  <si>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</si>
  <si>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</si>
  <si>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</si>
  <si>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</si>
  <si>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</si>
  <si>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</si>
  <si>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</si>
  <si>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</si>
  <si>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</si>
  <si>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</si>
  <si>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</si>
  <si>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</si>
  <si>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</si>
  <si>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</si>
  <si>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</si>
  <si>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</si>
  <si>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</si>
  <si>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</si>
  <si>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</si>
  <si>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</si>
  <si>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</si>
  <si>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</si>
  <si>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</si>
  <si>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</si>
  <si>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</si>
  <si>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</si>
  <si>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</si>
  <si>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</si>
  <si>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</si>
  <si>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</si>
  <si>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</si>
  <si>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</si>
  <si>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</si>
  <si>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</si>
  <si>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</si>
  <si>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</si>
  <si>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</si>
  <si>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</si>
  <si>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</si>
  <si>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</si>
  <si>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</si>
  <si>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</si>
  <si>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</si>
  <si>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</si>
  <si>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</si>
  <si>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</si>
  <si>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</si>
  <si>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</si>
  <si>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</si>
  <si>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</si>
  <si>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</si>
  <si>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</si>
  <si>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</si>
  <si>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</si>
  <si>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</si>
  <si>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</si>
  <si>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</si>
  <si>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</si>
  <si>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</si>
  <si>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</si>
  <si>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</si>
  <si>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</si>
  <si>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</si>
  <si>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</si>
  <si>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</si>
  <si>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</si>
  <si>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</si>
  <si>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</si>
  <si>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</si>
  <si>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</si>
  <si>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</si>
  <si>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</si>
  <si>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</si>
  <si>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</si>
  <si>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</si>
  <si>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</si>
  <si>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</si>
  <si>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</si>
  <si>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</si>
  <si>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</si>
  <si>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</si>
  <si>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</si>
  <si>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</si>
  <si>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</si>
  <si>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</si>
  <si>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</si>
  <si>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</si>
  <si>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</si>
  <si>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</si>
  <si>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</si>
  <si>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</si>
  <si>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</si>
  <si>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</si>
  <si>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</si>
  <si>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</si>
  <si>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</si>
  <si>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</si>
  <si>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</si>
  <si>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</si>
  <si>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</si>
  <si>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</si>
  <si>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</si>
  <si>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</si>
  <si>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</si>
  <si>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</si>
  <si>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</si>
  <si>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</si>
  <si>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</si>
  <si>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</si>
  <si>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</si>
  <si>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</si>
  <si>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</si>
  <si>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</si>
  <si>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</si>
  <si>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</si>
  <si>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</si>
  <si>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</si>
  <si>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</si>
  <si>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</si>
  <si>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</si>
  <si>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</si>
  <si>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</si>
  <si>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</si>
  <si>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</si>
  <si>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</si>
  <si>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</si>
  <si>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</si>
  <si>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</si>
  <si>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</si>
  <si>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</si>
  <si>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</si>
  <si>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</si>
  <si>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</si>
  <si>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</si>
  <si>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</si>
  <si>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</si>
  <si>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</si>
  <si>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</si>
  <si>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</si>
  <si>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</si>
  <si>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</si>
  <si>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</si>
  <si>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</si>
  <si>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</si>
  <si>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</si>
  <si>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</si>
  <si>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</si>
  <si>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</si>
  <si>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</si>
  <si>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</si>
  <si>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</si>
  <si>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</si>
  <si>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</si>
  <si>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</si>
  <si>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</si>
  <si>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</si>
  <si>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</si>
  <si>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</si>
  <si>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</si>
  <si>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</si>
  <si>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</si>
  <si>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</si>
  <si>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</si>
  <si>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</si>
  <si>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</si>
  <si>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</si>
  <si>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</si>
  <si>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</si>
  <si>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</si>
  <si>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</si>
  <si>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</si>
  <si>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</si>
  <si>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</si>
  <si>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</si>
  <si>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</si>
  <si>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</si>
  <si>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</si>
  <si>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</si>
  <si>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</si>
  <si>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</si>
  <si>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</si>
  <si>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</si>
  <si>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</si>
  <si>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</si>
  <si>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</si>
  <si>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</si>
  <si>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</si>
  <si>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</si>
  <si>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</si>
  <si>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</si>
  <si>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</si>
  <si>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</si>
  <si>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</si>
  <si>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</si>
  <si>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</si>
  <si>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</si>
  <si>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</si>
  <si>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</si>
  <si>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</si>
  <si>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</si>
  <si>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</si>
  <si>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</si>
  <si>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</si>
  <si>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</si>
  <si>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</si>
  <si>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</si>
  <si>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</si>
  <si>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</si>
  <si>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</si>
  <si>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</si>
  <si>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</si>
  <si>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</si>
  <si>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</si>
  <si>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</si>
  <si>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</si>
  <si>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</si>
  <si>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</si>
  <si>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</si>
  <si>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</si>
  <si>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</si>
  <si>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</si>
  <si>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</si>
  <si>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</si>
  <si>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</si>
  <si>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</si>
  <si>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</si>
  <si>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</si>
  <si>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</si>
  <si>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</si>
  <si>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</si>
  <si>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</si>
  <si>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</si>
  <si>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</si>
  <si>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</si>
  <si>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</si>
  <si>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</si>
  <si>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</si>
  <si>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</si>
  <si>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</si>
  <si>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</si>
  <si>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</si>
  <si>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</si>
  <si>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</si>
  <si>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</si>
  <si>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</si>
  <si>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</si>
  <si>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</si>
  <si>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</si>
  <si>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</si>
  <si>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</si>
  <si>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</si>
  <si>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</si>
  <si>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</si>
  <si>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</si>
  <si>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</si>
  <si>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</si>
  <si>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</si>
  <si>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</si>
  <si>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</si>
  <si>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</si>
  <si>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</si>
  <si>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</si>
  <si>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</si>
  <si>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</si>
  <si>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</si>
  <si>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</si>
  <si>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</si>
  <si>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</si>
  <si>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</si>
  <si>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</si>
  <si>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</si>
  <si>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</si>
  <si>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</si>
  <si>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</si>
  <si>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</si>
  <si>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</si>
  <si>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</si>
  <si>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</si>
  <si>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</si>
  <si>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</si>
  <si>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</si>
  <si>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</si>
  <si>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</si>
  <si>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</si>
  <si>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</si>
  <si>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</si>
  <si>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</si>
  <si>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</si>
  <si>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</si>
  <si>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</si>
  <si>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</si>
  <si>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</si>
  <si>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</si>
  <si>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</si>
  <si>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</si>
  <si>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</si>
  <si>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</si>
  <si>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</si>
  <si>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</si>
  <si>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</si>
  <si>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</si>
  <si>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</si>
  <si>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</si>
  <si>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</si>
  <si>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</si>
  <si>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</si>
  <si>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</si>
  <si>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</si>
  <si>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</si>
  <si>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</si>
  <si>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</si>
  <si>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</si>
  <si>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</si>
  <si>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</si>
  <si>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</si>
  <si>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</si>
  <si>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</si>
  <si>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</si>
  <si>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</si>
  <si>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</si>
  <si>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</si>
  <si>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</si>
  <si>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</si>
  <si>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</si>
  <si>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</si>
  <si>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</si>
  <si>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</si>
  <si>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</si>
  <si>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</si>
  <si>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</si>
  <si>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</si>
  <si>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</si>
  <si>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</si>
  <si>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</si>
  <si>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</si>
  <si>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</si>
  <si>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</si>
  <si>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</si>
  <si>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</si>
  <si>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</si>
  <si>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</si>
  <si>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</si>
  <si>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</si>
  <si>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</si>
  <si>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</si>
  <si>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</si>
  <si>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</si>
  <si>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</si>
  <si>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</si>
  <si>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</si>
  <si>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</si>
  <si>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</si>
  <si>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</si>
  <si>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</si>
  <si>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</si>
  <si>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</si>
  <si>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</si>
  <si>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</si>
  <si>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</si>
  <si>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</si>
  <si>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</si>
  <si>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</si>
  <si>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</si>
  <si>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</si>
  <si>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</si>
  <si>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</si>
  <si>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</si>
  <si>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</si>
  <si>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</si>
  <si>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</si>
  <si>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</si>
  <si>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</si>
  <si>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</si>
  <si>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</si>
  <si>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</si>
  <si>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</si>
  <si>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</si>
  <si>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</si>
  <si>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</si>
  <si>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</si>
  <si>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</si>
  <si>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</si>
  <si>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</si>
  <si>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</si>
  <si>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</si>
  <si>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</si>
  <si>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</si>
  <si>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</si>
  <si>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</si>
  <si>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</si>
  <si>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</si>
  <si>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</si>
  <si>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</si>
  <si>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</si>
  <si>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</si>
  <si>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</si>
  <si>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</si>
  <si>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</si>
  <si>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</si>
  <si>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</si>
  <si>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</si>
  <si>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</si>
  <si>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</si>
  <si>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</si>
  <si>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</si>
  <si>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</si>
  <si>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</si>
  <si>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</si>
  <si>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</si>
  <si>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</si>
  <si>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</si>
  <si>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</si>
  <si>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</si>
  <si>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</si>
  <si>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</si>
  <si>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</si>
  <si>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</si>
  <si>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</si>
  <si>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</si>
  <si>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</si>
  <si>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</si>
  <si>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</si>
  <si>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</si>
  <si>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</si>
  <si>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</si>
  <si>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</si>
  <si>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</si>
  <si>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</si>
  <si>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</si>
  <si>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</si>
  <si>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</si>
  <si>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</si>
  <si>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</si>
  <si>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</si>
  <si>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</si>
  <si>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</si>
  <si>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</si>
  <si>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</si>
  <si>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</si>
  <si>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</si>
  <si>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</si>
  <si>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</si>
  <si>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</si>
  <si>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</si>
  <si>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</si>
  <si>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</si>
  <si>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</si>
  <si>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</si>
  <si>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</si>
  <si>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</si>
  <si>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</si>
  <si>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</si>
  <si>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</si>
  <si>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</si>
  <si>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</si>
  <si>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</si>
  <si>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</si>
  <si>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</si>
  <si>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</si>
  <si>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</si>
  <si>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</si>
  <si>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</si>
  <si>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</si>
  <si>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</si>
  <si>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</si>
  <si>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</si>
  <si>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</si>
  <si>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</si>
  <si>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</si>
  <si>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</si>
  <si>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</si>
  <si>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</si>
  <si>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</si>
  <si>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</si>
  <si>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</si>
  <si>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</si>
  <si>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</si>
  <si>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</si>
  <si>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</si>
  <si>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</si>
  <si>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</si>
  <si>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</si>
  <si>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</si>
  <si>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</si>
  <si>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</si>
  <si>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</si>
  <si>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</si>
  <si>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</si>
  <si>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</si>
  <si>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</si>
  <si>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</si>
  <si>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</si>
  <si>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</si>
  <si>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</si>
  <si>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</si>
  <si>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</si>
  <si>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</si>
  <si>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</si>
  <si>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</si>
  <si>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</si>
  <si>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</si>
  <si>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</si>
  <si>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</si>
  <si>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</si>
  <si>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</si>
  <si>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</si>
  <si>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</si>
  <si>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</si>
  <si>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</si>
  <si>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</si>
  <si>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</si>
  <si>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</si>
  <si>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</si>
  <si>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</si>
  <si>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</si>
  <si>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</si>
  <si>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</si>
  <si>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</si>
  <si>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</si>
  <si>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</si>
  <si>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</si>
  <si>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</si>
  <si>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</si>
  <si>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</si>
  <si>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</si>
  <si>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</si>
  <si>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</si>
  <si>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</si>
  <si>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</si>
  <si>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</si>
  <si>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</si>
  <si>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</si>
  <si>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</si>
  <si>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</si>
  <si>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</si>
  <si>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</si>
  <si>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</si>
  <si>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</si>
  <si>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</si>
  <si>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</si>
  <si>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</si>
  <si>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</si>
  <si>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</si>
  <si>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</si>
  <si>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</si>
  <si>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</si>
  <si>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</si>
  <si>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</si>
  <si>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</si>
  <si>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</si>
  <si>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</si>
  <si>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</si>
  <si>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</si>
  <si>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</si>
  <si>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</si>
  <si>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</si>
  <si>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</si>
  <si>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</si>
  <si>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</si>
  <si>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</si>
  <si>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</si>
  <si>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</si>
  <si>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</si>
  <si>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</si>
  <si>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</si>
  <si>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</si>
  <si>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</si>
  <si>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</si>
  <si>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</si>
  <si>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</si>
  <si>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</si>
  <si>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</si>
  <si>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</si>
  <si>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</si>
  <si>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</si>
  <si>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</si>
  <si>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</si>
  <si>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</si>
  <si>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</si>
  <si>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</si>
  <si>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</si>
  <si>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</si>
  <si>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</si>
  <si>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</si>
  <si>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</si>
  <si>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</si>
  <si>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</si>
  <si>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</si>
  <si>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</si>
  <si>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</si>
  <si>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</si>
  <si>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</si>
  <si>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</si>
  <si>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</si>
  <si>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</si>
  <si>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</si>
  <si>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</si>
  <si>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</si>
  <si>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</si>
  <si>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</si>
  <si>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</si>
  <si>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</si>
  <si>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</si>
  <si>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</si>
  <si>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</si>
  <si>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</si>
  <si>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</si>
  <si>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</si>
  <si>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</si>
  <si>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</si>
  <si>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</si>
  <si>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</si>
  <si>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</si>
  <si>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</si>
  <si>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</si>
  <si>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</si>
  <si>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</si>
  <si>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</si>
  <si>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</si>
  <si>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</si>
  <si>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</si>
  <si>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</si>
  <si>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</si>
  <si>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</si>
  <si>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</si>
  <si>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</si>
  <si>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</si>
  <si>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</si>
  <si>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</si>
  <si>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</si>
  <si>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</si>
  <si>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</si>
  <si>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</si>
  <si>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</si>
  <si>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</si>
  <si>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</si>
  <si>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</si>
  <si>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</si>
  <si>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</si>
  <si>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</si>
  <si>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</si>
  <si>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</si>
  <si>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</si>
  <si>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</si>
  <si>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</si>
  <si>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</si>
  <si>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</si>
  <si>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</si>
  <si>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</si>
  <si>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</si>
  <si>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</si>
  <si>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</si>
  <si>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</si>
  <si>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</si>
  <si>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</si>
  <si>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</si>
  <si>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</si>
  <si>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</si>
  <si>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</si>
  <si>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</si>
  <si>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</si>
  <si>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</si>
  <si>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</si>
  <si>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</si>
  <si>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</si>
  <si>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</si>
  <si>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</si>
  <si>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</si>
  <si>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</si>
  <si>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</si>
  <si>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</si>
  <si>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</si>
  <si>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</si>
  <si>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</si>
  <si>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</si>
  <si>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</si>
  <si>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</si>
  <si>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</si>
  <si>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</si>
  <si>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</si>
  <si>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</si>
  <si>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</si>
  <si>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</si>
  <si>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</si>
  <si>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</si>
  <si>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</si>
  <si>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</si>
  <si>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</si>
  <si>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</si>
  <si>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</si>
  <si>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</si>
  <si>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</si>
  <si>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</si>
  <si>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</si>
  <si>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</si>
  <si>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</si>
  <si>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</si>
  <si>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</si>
  <si>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</si>
  <si>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</si>
  <si>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</si>
  <si>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</si>
  <si>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</si>
  <si>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</si>
  <si>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</si>
  <si>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</si>
  <si>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</si>
  <si>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</si>
  <si>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</si>
  <si>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</si>
  <si>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</si>
  <si>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</si>
  <si>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</si>
  <si>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</si>
  <si>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</si>
  <si>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</si>
  <si>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</si>
  <si>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</si>
  <si>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</si>
  <si>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</si>
  <si>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</si>
  <si>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</si>
  <si>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</si>
  <si>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</si>
  <si>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</si>
  <si>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</si>
  <si>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</si>
  <si>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</si>
  <si>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</si>
  <si>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</si>
  <si>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</si>
  <si>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</si>
  <si>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</si>
  <si>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</si>
  <si>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</si>
  <si>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</si>
  <si>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</si>
  <si>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</si>
  <si>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</si>
  <si>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</si>
  <si>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</si>
  <si>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</si>
  <si>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</si>
  <si>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</si>
  <si>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</si>
  <si>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</si>
  <si>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</si>
  <si>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</si>
  <si>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</si>
  <si>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</si>
  <si>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</si>
  <si>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</si>
  <si>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</si>
  <si>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</si>
  <si>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</si>
  <si>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</si>
  <si>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</si>
  <si>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</si>
  <si>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</si>
  <si>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</si>
  <si>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</si>
  <si>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</si>
  <si>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</si>
  <si>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</si>
  <si>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</si>
  <si>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</si>
  <si>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</si>
  <si>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</si>
  <si>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</si>
  <si>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</si>
  <si>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</si>
  <si>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</si>
  <si>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</si>
  <si>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</si>
  <si>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</si>
  <si>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</si>
  <si>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</si>
  <si>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</si>
  <si>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</si>
  <si>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</si>
  <si>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</si>
  <si>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</si>
  <si>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</si>
  <si>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</si>
  <si>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</si>
  <si>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</si>
  <si>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</si>
  <si>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</si>
  <si>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</si>
  <si>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</si>
  <si>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</si>
  <si>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</si>
  <si>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</si>
  <si>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</si>
  <si>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</si>
  <si>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</si>
  <si>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</si>
  <si>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</si>
  <si>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</si>
  <si>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</si>
  <si>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</si>
  <si>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</si>
  <si>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</si>
  <si>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</si>
  <si>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</si>
  <si>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</si>
  <si>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</si>
  <si>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</si>
  <si>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</si>
  <si>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</si>
  <si>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</si>
  <si>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</si>
  <si>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</si>
  <si>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</si>
  <si>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</si>
  <si>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</si>
  <si>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</si>
  <si>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</si>
  <si>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</si>
  <si>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</si>
  <si>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</si>
  <si>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</si>
  <si>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</si>
  <si>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</si>
  <si>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</si>
  <si>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</si>
  <si>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</si>
  <si>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</si>
  <si>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</si>
  <si>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</si>
  <si>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</si>
  <si>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</si>
  <si>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</si>
  <si>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</si>
  <si>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</si>
  <si>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</si>
  <si>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</si>
  <si>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</si>
  <si>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</si>
  <si>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</si>
  <si>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</si>
  <si>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</si>
  <si>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</si>
  <si>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</si>
  <si>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</si>
  <si>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</si>
  <si>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</si>
  <si>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</si>
  <si>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</si>
  <si>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</si>
  <si>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</si>
  <si>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</si>
  <si>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</si>
  <si>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</si>
  <si>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</si>
  <si>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</si>
  <si>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</si>
  <si>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</si>
  <si>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</si>
  <si>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</si>
  <si>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</si>
  <si>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</si>
  <si>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</si>
  <si>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</si>
  <si>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</si>
  <si>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</si>
  <si>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</si>
  <si>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</si>
  <si>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</si>
  <si>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</si>
  <si>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</si>
  <si>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</si>
  <si>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</si>
  <si>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</si>
  <si>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</si>
  <si>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</si>
  <si>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</si>
  <si>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</si>
  <si>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</si>
  <si>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</si>
  <si>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</si>
  <si>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</si>
  <si>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</si>
  <si>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</si>
  <si>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</si>
  <si>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</si>
  <si>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</si>
  <si>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</si>
  <si>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</si>
  <si>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</si>
  <si>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</si>
  <si>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</si>
  <si>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</si>
  <si>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</si>
  <si>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</si>
  <si>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</si>
  <si>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</si>
  <si>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</si>
  <si>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</si>
  <si>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</si>
  <si>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</si>
  <si>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</si>
  <si>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</si>
  <si>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</si>
  <si>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</si>
  <si>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</si>
  <si>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</si>
  <si>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</si>
  <si>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</si>
  <si>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</si>
  <si>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</si>
  <si>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</si>
  <si>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</si>
  <si>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</si>
  <si>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</si>
  <si>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</si>
  <si>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</si>
  <si>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</si>
  <si>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</si>
  <si>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</si>
  <si>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</si>
  <si>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</si>
  <si>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</si>
  <si>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</si>
  <si>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</si>
  <si>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</si>
  <si>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</si>
  <si>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</si>
  <si>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</si>
  <si>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</si>
  <si>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</si>
  <si>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</si>
  <si>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</si>
  <si>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</si>
  <si>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</si>
  <si>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</si>
  <si>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</si>
  <si>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</si>
  <si>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</si>
  <si>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</si>
  <si>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</si>
  <si>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</si>
  <si>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</si>
  <si>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</si>
  <si>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</si>
  <si>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</si>
  <si>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</si>
  <si>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</si>
  <si>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</si>
  <si>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</si>
  <si>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</si>
  <si>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</si>
  <si>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</si>
  <si>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</si>
  <si>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</si>
  <si>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</si>
  <si>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</si>
  <si>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</si>
  <si>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</si>
  <si>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</si>
  <si>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</si>
  <si>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</si>
  <si>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</si>
  <si>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</si>
  <si>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</si>
  <si>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</si>
  <si>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</si>
  <si>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</si>
  <si>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</si>
  <si>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</si>
  <si>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</si>
  <si>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</si>
  <si>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</si>
  <si>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</si>
  <si>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</si>
  <si>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</si>
  <si>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</si>
  <si>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</si>
  <si>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</si>
  <si>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</si>
  <si>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</si>
  <si>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</si>
  <si>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</si>
  <si>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</si>
  <si>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</si>
  <si>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</si>
  <si>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</si>
  <si>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</si>
  <si>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</si>
  <si>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</si>
  <si>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</si>
  <si>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</si>
  <si>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</si>
  <si>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</si>
  <si>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</si>
  <si>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</si>
  <si>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</si>
  <si>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</si>
  <si>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</si>
  <si>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</si>
  <si>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</si>
  <si>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</si>
  <si>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</si>
  <si>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</si>
  <si>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</si>
  <si>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</si>
  <si>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</si>
  <si>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</si>
  <si>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</si>
  <si>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</si>
  <si>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</si>
  <si>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</si>
  <si>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</si>
  <si>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</si>
  <si>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</si>
  <si>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</si>
  <si>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</si>
  <si>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</si>
  <si>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</si>
  <si>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</si>
  <si>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</si>
  <si>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</si>
  <si>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</si>
  <si>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</si>
  <si>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</si>
  <si>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</si>
  <si>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</si>
  <si>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</si>
  <si>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</si>
  <si>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</si>
  <si>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</si>
  <si>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</si>
  <si>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</si>
  <si>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</si>
  <si>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</si>
  <si>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</si>
  <si>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</si>
  <si>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</si>
  <si>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</si>
  <si>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</si>
  <si>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</si>
  <si>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</si>
  <si>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</si>
  <si>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</si>
  <si>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</si>
  <si>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</si>
  <si>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</si>
  <si>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</si>
  <si>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</si>
  <si>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</si>
  <si>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</si>
  <si>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</si>
  <si>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</si>
  <si>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</si>
  <si>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</si>
  <si>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</si>
  <si>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</si>
  <si>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</si>
  <si>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</si>
  <si>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</si>
  <si>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</si>
  <si>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</si>
  <si>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</si>
  <si>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</si>
  <si>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</si>
  <si>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</si>
  <si>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</si>
  <si>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</si>
  <si>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</si>
  <si>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</si>
  <si>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</si>
  <si>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</si>
  <si>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</si>
  <si>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</si>
  <si>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</si>
  <si>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</si>
  <si>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</si>
  <si>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</si>
  <si>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</si>
  <si>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</si>
  <si>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</si>
  <si>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</si>
  <si>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</si>
  <si>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</si>
  <si>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</si>
  <si>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</si>
  <si>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</si>
  <si>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</si>
  <si>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</si>
  <si>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</si>
  <si>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</si>
  <si>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</si>
  <si>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</si>
  <si>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</si>
  <si>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</si>
  <si>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</si>
  <si>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</si>
  <si>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</si>
  <si>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</si>
  <si>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</si>
  <si>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</si>
  <si>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</si>
  <si>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</si>
  <si>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</si>
  <si>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</si>
  <si>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</si>
  <si>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</si>
  <si>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</si>
  <si>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</si>
  <si>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</si>
  <si>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</si>
  <si>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</si>
  <si>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</si>
  <si>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</si>
  <si>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</si>
  <si>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</si>
  <si>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</si>
  <si>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</si>
  <si>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</si>
  <si>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</si>
  <si>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</si>
  <si>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</si>
  <si>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</si>
  <si>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</si>
  <si>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</si>
  <si>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</si>
  <si>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</si>
  <si>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</si>
  <si>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</si>
  <si>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</si>
  <si>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</si>
  <si>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</si>
  <si>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</si>
  <si>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</si>
  <si>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</si>
  <si>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</si>
  <si>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</si>
  <si>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</si>
  <si>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</si>
  <si>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</si>
  <si>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</si>
  <si>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</si>
  <si>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</si>
  <si>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</si>
  <si>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</si>
  <si>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</si>
  <si>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</si>
  <si>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</si>
  <si>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</si>
  <si>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</si>
  <si>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</si>
  <si>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</si>
  <si>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</si>
  <si>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</si>
  <si>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</si>
  <si>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</si>
  <si>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</si>
  <si>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</si>
  <si>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</si>
  <si>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</si>
  <si>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</si>
  <si>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</si>
  <si>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</si>
  <si>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</si>
  <si>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</si>
  <si>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</si>
  <si>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</si>
  <si>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</si>
  <si>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</si>
  <si>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</si>
  <si>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</si>
  <si>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</si>
  <si>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</si>
  <si>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</si>
  <si>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</si>
  <si>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</si>
  <si>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</si>
  <si>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</si>
  <si>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</si>
  <si>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</si>
  <si>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</si>
  <si>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</si>
  <si>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</si>
  <si>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</si>
  <si>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</si>
  <si>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</si>
  <si>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</si>
  <si>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</si>
  <si>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</si>
  <si>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</si>
  <si>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</si>
  <si>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</si>
  <si>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</si>
  <si>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</si>
  <si>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</si>
  <si>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</si>
  <si>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</si>
  <si>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</si>
  <si>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</si>
  <si>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</si>
  <si>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</si>
  <si>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</si>
  <si>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</si>
  <si>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</si>
  <si>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</si>
  <si>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</si>
  <si>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</si>
  <si>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</si>
  <si>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</si>
  <si>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</si>
  <si>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</si>
  <si>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</si>
  <si>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</si>
  <si>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</si>
  <si>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</si>
  <si>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</si>
  <si>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</si>
  <si>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</si>
  <si>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</si>
  <si>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</si>
  <si>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</si>
  <si>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</si>
  <si>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</si>
  <si>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</si>
  <si>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</si>
  <si>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</si>
  <si>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</si>
  <si>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</si>
  <si>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</si>
  <si>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</si>
  <si>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</si>
  <si>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</si>
  <si>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</si>
  <si>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</si>
  <si>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</si>
  <si>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</si>
  <si>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</si>
  <si>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</si>
  <si>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</si>
  <si>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</si>
  <si>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</si>
  <si>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</si>
  <si>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</si>
  <si>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</si>
  <si>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</si>
  <si>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</si>
  <si>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</si>
  <si>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</si>
  <si>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</si>
  <si>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</si>
  <si>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</si>
  <si>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</si>
  <si>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</si>
  <si>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</si>
  <si>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</si>
  <si>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</si>
  <si>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</si>
  <si>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</si>
  <si>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</si>
  <si>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</si>
  <si>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</si>
  <si>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</si>
  <si>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</si>
  <si>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</si>
  <si>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</si>
  <si>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</si>
  <si>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</si>
  <si>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</si>
  <si>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</si>
  <si>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</si>
  <si>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</si>
  <si>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</si>
  <si>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</si>
  <si>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</si>
  <si>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</si>
  <si>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</si>
  <si>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</si>
  <si>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</si>
  <si>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</si>
  <si>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</si>
  <si>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</si>
  <si>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</si>
  <si>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</si>
  <si>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</si>
  <si>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</si>
  <si>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</si>
  <si>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</si>
  <si>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</si>
  <si>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</si>
  <si>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</si>
  <si>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</si>
  <si>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</si>
  <si>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</si>
  <si>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</si>
  <si>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</si>
  <si>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</si>
  <si>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</si>
  <si>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</si>
  <si>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</si>
  <si>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</si>
  <si>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</si>
  <si>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</si>
  <si>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</si>
  <si>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</si>
  <si>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</si>
  <si>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</si>
  <si>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</si>
  <si>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</si>
  <si>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</si>
  <si>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</si>
  <si>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</si>
  <si>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</si>
  <si>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</si>
  <si>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</si>
  <si>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</si>
  <si>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</si>
  <si>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</si>
  <si>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</si>
  <si>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</si>
  <si>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</si>
  <si>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</si>
  <si>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</si>
  <si>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</si>
  <si>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</si>
  <si>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</si>
  <si>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</si>
  <si>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</si>
  <si>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</si>
  <si>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</si>
  <si>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</si>
  <si>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</si>
  <si>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</si>
  <si>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</si>
  <si>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</si>
  <si>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</si>
  <si>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</si>
  <si>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</si>
  <si>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</si>
  <si>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</si>
  <si>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</si>
  <si>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</si>
  <si>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</si>
  <si>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</si>
  <si>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</si>
  <si>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</si>
  <si>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</si>
  <si>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</si>
  <si>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</si>
  <si>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</si>
  <si>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</si>
  <si>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</si>
  <si>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</si>
  <si>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</si>
  <si>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</si>
  <si>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</si>
  <si>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</si>
  <si>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</si>
  <si>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</si>
  <si>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</si>
  <si>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</si>
  <si>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</si>
  <si>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</si>
  <si>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</si>
  <si>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</si>
  <si>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</si>
  <si>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</si>
  <si>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</si>
  <si>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</si>
  <si>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</si>
  <si>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</si>
  <si>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</si>
  <si>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</si>
  <si>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</si>
  <si>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</si>
  <si>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</si>
  <si>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</si>
  <si>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</si>
  <si>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</si>
  <si>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</si>
  <si>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</si>
  <si>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</si>
  <si>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</si>
  <si>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</si>
  <si>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</si>
  <si>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</si>
  <si>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</si>
  <si>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</si>
  <si>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</si>
  <si>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</si>
  <si>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</si>
  <si>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</si>
  <si>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</si>
  <si>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</si>
  <si>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</si>
  <si>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</si>
  <si>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</si>
  <si>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</si>
  <si>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</si>
  <si>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</si>
  <si>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</si>
  <si>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</si>
  <si>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</si>
  <si>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</si>
  <si>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</si>
  <si>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</si>
  <si>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</si>
  <si>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</si>
  <si>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</si>
  <si>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</si>
  <si>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</si>
  <si>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</si>
  <si>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</si>
  <si>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</si>
  <si>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</si>
  <si>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</si>
  <si>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</si>
  <si>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</si>
  <si>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</si>
  <si>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</si>
  <si>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</si>
  <si>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</si>
  <si>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</si>
  <si>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</si>
  <si>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</si>
  <si>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</si>
  <si>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</si>
  <si>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</si>
  <si>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</si>
  <si>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</si>
  <si>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</si>
  <si>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</si>
  <si>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</si>
  <si>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</si>
  <si>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</si>
  <si>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</si>
  <si>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</si>
  <si>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</si>
  <si>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</si>
  <si>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</si>
  <si>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</si>
  <si>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</si>
  <si>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</si>
  <si>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</si>
  <si>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</si>
  <si>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</si>
  <si>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</si>
  <si>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</si>
  <si>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</si>
  <si>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</si>
  <si>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</si>
  <si>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</si>
  <si>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</si>
  <si>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</si>
  <si>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</si>
  <si>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</si>
  <si>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</si>
  <si>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</si>
  <si>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</si>
  <si>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</si>
  <si>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</si>
  <si>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</si>
  <si>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</si>
  <si>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</si>
  <si>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</si>
  <si>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</si>
  <si>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</si>
  <si>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</si>
  <si>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</si>
  <si>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</si>
  <si>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</si>
  <si>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</si>
  <si>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</si>
  <si>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</si>
  <si>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</si>
  <si>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</si>
  <si>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</si>
  <si>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</si>
  <si>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</si>
  <si>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</si>
  <si>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</si>
  <si>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</si>
  <si>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</si>
  <si>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</si>
  <si>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</si>
  <si>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</si>
  <si>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</si>
  <si>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</si>
  <si>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</si>
  <si>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</si>
  <si>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</si>
  <si>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</si>
  <si>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</si>
  <si>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</si>
  <si>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</si>
  <si>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</si>
  <si>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</si>
  <si>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</si>
  <si>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</si>
  <si>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</si>
  <si>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</si>
  <si>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</si>
  <si>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</si>
  <si>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</si>
  <si>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</si>
  <si>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</si>
  <si>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</si>
  <si>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</si>
  <si>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</si>
  <si>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</si>
  <si>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</si>
  <si>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</si>
  <si>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</si>
  <si>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</si>
  <si>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</si>
  <si>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</si>
  <si>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</si>
  <si>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</si>
  <si>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</si>
  <si>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</si>
  <si>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</si>
  <si>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</si>
  <si>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</si>
  <si>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</si>
  <si>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</si>
  <si>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</si>
  <si>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</si>
  <si>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</si>
  <si>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</si>
  <si>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</si>
  <si>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</si>
  <si>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</si>
  <si>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</si>
  <si>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</si>
  <si>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</si>
  <si>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</si>
  <si>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</si>
  <si>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</si>
  <si>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</si>
  <si>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</si>
  <si>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</si>
  <si>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</si>
  <si>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</si>
  <si>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</si>
  <si>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</si>
  <si>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</si>
  <si>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</si>
  <si>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</si>
  <si>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</si>
  <si>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</si>
  <si>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</si>
  <si>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</si>
  <si>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</si>
  <si>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</si>
  <si>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</si>
  <si>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</si>
  <si>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</si>
  <si>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</si>
  <si>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</si>
  <si>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</si>
  <si>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</si>
  <si>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</si>
  <si>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</si>
  <si>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</si>
  <si>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</si>
  <si>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</si>
  <si>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</si>
  <si>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</si>
  <si>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</si>
  <si>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</si>
  <si>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</si>
  <si>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</si>
  <si>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</si>
  <si>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</si>
  <si>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</si>
  <si>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</si>
  <si>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</si>
  <si>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</si>
  <si>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</si>
  <si>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</si>
  <si>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</si>
  <si>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</si>
  <si>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</si>
  <si>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</si>
  <si>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</si>
  <si>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</si>
  <si>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</si>
  <si>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</si>
  <si>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</si>
  <si>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</si>
  <si>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</si>
  <si>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</si>
  <si>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</si>
  <si>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</si>
  <si>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</si>
  <si>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</si>
  <si>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</si>
  <si>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</si>
  <si>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</si>
  <si>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</si>
  <si>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</si>
  <si>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</si>
  <si>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</si>
  <si>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</si>
  <si>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</si>
  <si>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</si>
  <si>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</si>
  <si>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</si>
  <si>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</si>
  <si>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</si>
  <si>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</si>
  <si>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</si>
  <si>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</si>
  <si>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</si>
  <si>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</si>
  <si>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</si>
  <si>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</si>
  <si>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</si>
  <si>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</si>
  <si>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</si>
  <si>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</si>
  <si>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</si>
  <si>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</si>
  <si>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</si>
  <si>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</si>
  <si>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</si>
  <si>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</si>
  <si>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</si>
  <si>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</si>
  <si>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</si>
  <si>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</si>
  <si>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</si>
  <si>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</si>
  <si>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</si>
  <si>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</si>
  <si>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</si>
  <si>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</si>
  <si>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</si>
  <si>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</si>
  <si>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</si>
  <si>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</si>
  <si>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</si>
  <si>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</si>
  <si>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</si>
  <si>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</si>
  <si>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</si>
  <si>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</si>
  <si>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</si>
  <si>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</si>
  <si>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</si>
  <si>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</si>
  <si>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</si>
  <si>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</si>
  <si>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</si>
  <si>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</si>
  <si>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</si>
  <si>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</si>
  <si>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</si>
  <si>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</si>
  <si>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</si>
  <si>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</si>
  <si>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</si>
  <si>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</si>
  <si>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</si>
  <si>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</si>
  <si>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</si>
  <si>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</si>
  <si>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</si>
  <si>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</si>
  <si>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</si>
  <si>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</si>
  <si>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</si>
  <si>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</si>
  <si>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</si>
  <si>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</si>
  <si>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</si>
  <si>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</si>
  <si>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</si>
  <si>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</si>
  <si>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</si>
  <si>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</si>
  <si>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</si>
  <si>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</si>
  <si>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</si>
  <si>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</si>
  <si>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</si>
  <si>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</si>
  <si>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</si>
  <si>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</si>
  <si>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</si>
  <si>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</si>
  <si>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</si>
  <si>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</si>
  <si>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</si>
  <si>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</si>
  <si>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</si>
  <si>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</si>
  <si>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</si>
  <si>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</si>
  <si>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</si>
  <si>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</si>
  <si>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</si>
  <si>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</si>
  <si>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</si>
  <si>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</si>
  <si>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</si>
  <si>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</si>
  <si>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</si>
  <si>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</si>
  <si>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</si>
  <si>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</si>
  <si>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</si>
  <si>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</si>
  <si>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</si>
  <si>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</si>
  <si>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</si>
  <si>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</si>
  <si>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</si>
  <si>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</si>
  <si>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</si>
  <si>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</si>
  <si>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</si>
  <si>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</si>
  <si>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</si>
  <si>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</si>
  <si>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</si>
  <si>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</si>
  <si>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</si>
  <si>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</si>
  <si>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</si>
  <si>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</si>
  <si>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</si>
  <si>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</si>
  <si>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</si>
  <si>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</si>
  <si>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</si>
  <si>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</si>
  <si>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</si>
  <si>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</si>
  <si>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</si>
  <si>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</si>
  <si>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</si>
  <si>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</si>
  <si>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</si>
  <si>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</si>
  <si>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</si>
  <si>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</si>
  <si>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</si>
  <si>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</si>
  <si>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</si>
  <si>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</si>
  <si>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</si>
  <si>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</si>
  <si>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</si>
  <si>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</si>
  <si>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</si>
  <si>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</si>
  <si>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</si>
  <si>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</si>
  <si>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</si>
  <si>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</si>
  <si>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</si>
  <si>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</si>
  <si>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</si>
  <si>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</si>
  <si>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</si>
  <si>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</si>
  <si>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</si>
  <si>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</si>
  <si>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</si>
  <si>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</si>
  <si>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</si>
  <si>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</si>
  <si>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</si>
  <si>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</si>
  <si>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</si>
  <si>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</si>
  <si>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</si>
  <si>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</si>
  <si>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</si>
  <si>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</si>
  <si>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</si>
  <si>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</si>
  <si>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</si>
  <si>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</si>
  <si>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</si>
  <si>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</si>
  <si>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</si>
  <si>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</si>
  <si>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</si>
  <si>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</si>
  <si>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</si>
  <si>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</si>
  <si>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</si>
  <si>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</si>
  <si>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</si>
  <si>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</si>
  <si>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</si>
  <si>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</si>
  <si>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</si>
  <si>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</si>
  <si>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</si>
  <si>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</si>
  <si>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</si>
  <si>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</si>
  <si>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</si>
  <si>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</si>
  <si>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</si>
  <si>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</si>
  <si>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</si>
  <si>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</si>
  <si>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</si>
  <si>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</si>
  <si>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</si>
  <si>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</si>
  <si>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</si>
  <si>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</si>
  <si>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</si>
  <si>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</si>
  <si>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</si>
  <si>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</si>
  <si>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</si>
  <si>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</si>
  <si>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</si>
  <si>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</si>
  <si>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</si>
  <si>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</si>
  <si>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</si>
  <si>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</si>
  <si>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</si>
  <si>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</si>
  <si>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</si>
  <si>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</si>
  <si>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</si>
  <si>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</si>
  <si>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</si>
  <si>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</si>
  <si>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</si>
  <si>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</si>
  <si>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</si>
  <si>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</si>
  <si>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</si>
  <si>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</si>
  <si>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</si>
  <si>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</si>
  <si>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</si>
  <si>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</si>
  <si>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</si>
  <si>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</si>
  <si>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</si>
  <si>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</si>
  <si>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</si>
  <si>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</si>
  <si>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</si>
  <si>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</si>
  <si>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</si>
  <si>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</si>
  <si>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</si>
  <si>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</si>
  <si>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</si>
  <si>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</si>
  <si>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</si>
  <si>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</si>
  <si>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</si>
  <si>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</si>
  <si>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</si>
  <si>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</si>
  <si>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</si>
  <si>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</si>
  <si>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</si>
  <si>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</si>
  <si>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</si>
  <si>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</si>
  <si>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</si>
  <si>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</si>
  <si>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</si>
  <si>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</si>
  <si>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</si>
  <si>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</si>
  <si>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</si>
  <si>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</si>
  <si>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</si>
  <si>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</si>
  <si>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</si>
  <si>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</si>
  <si>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</si>
  <si>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</si>
  <si>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</si>
  <si>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</si>
  <si>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</si>
  <si>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</si>
  <si>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</si>
  <si>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</si>
  <si>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</si>
  <si>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</si>
  <si>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</si>
  <si>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</si>
  <si>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</si>
  <si>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</si>
  <si>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</si>
  <si>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</si>
  <si>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</si>
  <si>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</si>
  <si>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</si>
  <si>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</si>
  <si>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</si>
  <si>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</si>
  <si>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</si>
  <si>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</si>
  <si>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</si>
  <si>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</si>
  <si>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</si>
  <si>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</si>
  <si>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</si>
  <si>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</si>
  <si>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</si>
  <si>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</si>
  <si>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</si>
  <si>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</si>
  <si>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</si>
  <si>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</si>
  <si>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</si>
  <si>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</si>
  <si>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</si>
  <si>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</si>
  <si>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</si>
  <si>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</si>
  <si>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</si>
  <si>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</si>
  <si>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</si>
  <si>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</si>
  <si>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</si>
  <si>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</si>
  <si>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</si>
  <si>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</si>
  <si>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</si>
  <si>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</si>
  <si>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</si>
  <si>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</si>
  <si>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</si>
  <si>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</si>
  <si>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</si>
  <si>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</si>
  <si>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</si>
  <si>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</si>
  <si>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</si>
  <si>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</si>
  <si>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</si>
  <si>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</si>
  <si>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</si>
  <si>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</si>
  <si>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</si>
  <si>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</si>
  <si>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</si>
  <si>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</si>
  <si>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</si>
  <si>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</si>
  <si>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</si>
  <si>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</si>
  <si>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</si>
  <si>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</si>
  <si>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</si>
  <si>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</si>
  <si>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</si>
  <si>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</si>
  <si>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</si>
  <si>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</si>
  <si>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</si>
  <si>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</si>
  <si>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</si>
  <si>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</si>
  <si>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</si>
  <si>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</si>
  <si>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</si>
  <si>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</si>
  <si>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</si>
  <si>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</si>
  <si>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</si>
  <si>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</si>
  <si>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</si>
  <si>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</si>
  <si>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</si>
  <si>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</si>
  <si>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</si>
  <si>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</si>
  <si>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</si>
  <si>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</si>
  <si>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</si>
  <si>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</si>
  <si>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</si>
  <si>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</si>
  <si>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</si>
  <si>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</si>
  <si>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</si>
  <si>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</si>
  <si>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</si>
  <si>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</si>
  <si>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</si>
  <si>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</si>
  <si>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</si>
  <si>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</si>
  <si>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</si>
  <si>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</si>
  <si>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</si>
  <si>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</si>
  <si>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</si>
  <si>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</si>
  <si>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</si>
  <si>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</si>
  <si>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</si>
  <si>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</si>
  <si>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</si>
  <si>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</si>
  <si>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</si>
  <si>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</si>
  <si>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</si>
  <si>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</si>
  <si>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</si>
  <si>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</si>
  <si>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</si>
  <si>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</si>
  <si>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</si>
  <si>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</si>
  <si>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</si>
  <si>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</si>
  <si>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</si>
  <si>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</si>
  <si>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</si>
  <si>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</si>
  <si>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</si>
  <si>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</si>
  <si>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</si>
  <si>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</si>
  <si>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</si>
  <si>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</si>
  <si>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</si>
  <si>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</si>
  <si>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</si>
  <si>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</si>
  <si>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</si>
  <si>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</si>
  <si>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</si>
  <si>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</si>
  <si>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</si>
  <si>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</si>
  <si>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</si>
  <si>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</si>
  <si>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</si>
  <si>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</si>
  <si>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</si>
  <si>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</si>
  <si>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</si>
  <si>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</si>
  <si>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</si>
  <si>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</si>
  <si>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</si>
  <si>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</si>
  <si>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</si>
  <si>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</si>
  <si>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</si>
  <si>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</si>
  <si>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</si>
  <si>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</si>
  <si>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</si>
  <si>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</si>
  <si>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</si>
  <si>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</si>
  <si>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</si>
  <si>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</si>
  <si>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</si>
  <si>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</si>
  <si>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</si>
  <si>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</si>
  <si>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</si>
  <si>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</si>
  <si>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</si>
  <si>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</si>
  <si>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</si>
  <si>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</si>
  <si>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</si>
  <si>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</si>
  <si>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</si>
  <si>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</si>
  <si>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</si>
  <si>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</si>
  <si>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</si>
  <si>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</si>
  <si>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</si>
  <si>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</si>
  <si>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</si>
  <si>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</si>
  <si>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</si>
  <si>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</si>
  <si>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</si>
  <si>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</si>
  <si>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</si>
  <si>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</si>
  <si>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</si>
  <si>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</si>
  <si>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</si>
  <si>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</si>
  <si>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</si>
  <si>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</si>
  <si>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</si>
  <si>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</si>
  <si>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</si>
  <si>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</si>
  <si>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</si>
  <si>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</si>
  <si>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</si>
  <si>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</si>
  <si>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</si>
  <si>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</si>
  <si>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</si>
  <si>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</si>
  <si>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</si>
  <si>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</si>
  <si>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</si>
  <si>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</si>
  <si>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</si>
  <si>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</si>
  <si>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</si>
  <si>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</si>
  <si>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</si>
  <si>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</si>
  <si>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</si>
  <si>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</si>
  <si>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</si>
  <si>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</si>
  <si>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</si>
  <si>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</si>
  <si>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</si>
  <si>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</si>
  <si>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</si>
  <si>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</si>
  <si>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</si>
  <si>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</si>
  <si>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</si>
  <si>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</si>
  <si>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</si>
  <si>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</si>
  <si>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</si>
  <si>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</si>
  <si>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</si>
  <si>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</si>
  <si>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</si>
  <si>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</si>
  <si>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</si>
  <si>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</si>
  <si>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</si>
  <si>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</si>
  <si>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</si>
  <si>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</si>
  <si>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</si>
  <si>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</si>
  <si>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</si>
  <si>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</si>
  <si>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</si>
  <si>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</si>
  <si>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</si>
  <si>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</si>
  <si>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</si>
  <si>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</si>
  <si>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</si>
  <si>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</si>
  <si>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</si>
  <si>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</si>
  <si>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</si>
  <si>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</si>
  <si>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</si>
  <si>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</si>
  <si>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</si>
  <si>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</si>
  <si>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</si>
  <si>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</si>
  <si>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</si>
  <si>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</si>
  <si>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</si>
  <si>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</si>
  <si>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</si>
  <si>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</si>
  <si>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</si>
  <si>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</si>
  <si>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</si>
  <si>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</si>
  <si>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</si>
  <si>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</si>
  <si>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</si>
  <si>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</si>
  <si>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</si>
  <si>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</si>
  <si>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</si>
  <si>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</si>
  <si>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</si>
  <si>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</si>
  <si>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</si>
  <si>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</si>
  <si>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</si>
  <si>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</si>
  <si>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</si>
  <si>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</si>
  <si>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</si>
  <si>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</si>
  <si>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</si>
  <si>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</si>
  <si>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</si>
  <si>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</si>
  <si>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</si>
  <si>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</si>
  <si>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</si>
  <si>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</si>
  <si>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</si>
  <si>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</si>
  <si>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</si>
  <si>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</si>
  <si>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</si>
  <si>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</si>
  <si>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</si>
  <si>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</si>
  <si>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</si>
  <si>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</si>
  <si>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</si>
  <si>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</si>
  <si>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</si>
  <si>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</si>
  <si>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</si>
  <si>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</si>
  <si>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</si>
  <si>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</si>
  <si>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</si>
  <si>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</si>
  <si>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</si>
  <si>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</si>
  <si>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</si>
  <si>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</si>
  <si>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</si>
  <si>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</si>
  <si>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</si>
  <si>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</si>
  <si>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</si>
  <si>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</si>
  <si>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</si>
  <si>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</si>
  <si>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</si>
  <si>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</si>
  <si>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</si>
  <si>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</si>
  <si>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</si>
  <si>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</si>
  <si>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</si>
  <si>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</si>
  <si>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</si>
  <si>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</si>
  <si>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</si>
  <si>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</si>
  <si>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</si>
  <si>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</si>
  <si>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</si>
  <si>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</si>
  <si>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</si>
  <si>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</si>
  <si>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</si>
  <si>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</si>
  <si>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</si>
  <si>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</si>
  <si>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</si>
  <si>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</si>
  <si>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</si>
  <si>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</si>
  <si>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</si>
  <si>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</si>
  <si>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</si>
  <si>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</si>
  <si>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</si>
  <si>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</si>
  <si>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</si>
  <si>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</si>
  <si>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</si>
  <si>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</si>
  <si>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</si>
  <si>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</si>
  <si>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</si>
  <si>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</si>
  <si>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</si>
  <si>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</si>
  <si>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</si>
  <si>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</si>
  <si>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</si>
  <si>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</si>
  <si>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</si>
  <si>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</si>
  <si>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</si>
  <si>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</si>
  <si>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</si>
  <si>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</si>
  <si>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</si>
  <si>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</si>
  <si>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</si>
  <si>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</si>
  <si>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</si>
  <si>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</si>
  <si>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</si>
  <si>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</si>
  <si>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</si>
  <si>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</si>
  <si>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</si>
  <si>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</si>
  <si>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</si>
  <si>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</si>
  <si>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</si>
  <si>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</si>
  <si>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</si>
  <si>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</si>
  <si>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</si>
  <si>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</si>
  <si>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</si>
  <si>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</si>
  <si>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</si>
  <si>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</si>
  <si>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</si>
  <si>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</si>
  <si>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</si>
  <si>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</si>
  <si>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</si>
  <si>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</si>
  <si>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</si>
  <si>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</si>
  <si>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</si>
  <si>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</si>
  <si>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</si>
  <si>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</si>
  <si>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</si>
  <si>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</si>
  <si>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</si>
  <si>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</si>
  <si>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</si>
  <si>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</si>
  <si>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</si>
  <si>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</si>
  <si>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</si>
  <si>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</si>
  <si>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</si>
  <si>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</si>
  <si>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</si>
  <si>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</si>
  <si>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</si>
  <si>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</si>
  <si>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</si>
  <si>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</si>
  <si>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</si>
  <si>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</si>
  <si>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</si>
  <si>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</si>
  <si>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</si>
  <si>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</si>
  <si>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</si>
  <si>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</si>
  <si>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</si>
  <si>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</si>
  <si>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</si>
  <si>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</si>
  <si>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</si>
  <si>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</si>
  <si>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</si>
  <si>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</si>
  <si>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</si>
  <si>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</si>
  <si>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</si>
  <si>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</si>
  <si>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</si>
  <si>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</si>
  <si>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</si>
  <si>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</si>
  <si>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</si>
  <si>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</si>
  <si>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</si>
  <si>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</si>
  <si>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</si>
  <si>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</si>
  <si>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</si>
  <si>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</si>
  <si>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</si>
  <si>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</si>
  <si>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</si>
  <si>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</si>
  <si>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</si>
  <si>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</si>
  <si>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</si>
  <si>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</si>
  <si>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</si>
  <si>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</si>
  <si>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</si>
  <si>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</si>
  <si>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</si>
  <si>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</si>
  <si>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</si>
  <si>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</si>
  <si>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</si>
  <si>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</si>
  <si>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</si>
  <si>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</si>
  <si>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</si>
  <si>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</si>
  <si>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</si>
  <si>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</si>
  <si>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</si>
  <si>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</si>
  <si>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</si>
  <si>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</si>
  <si>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</si>
  <si>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</si>
  <si>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</si>
  <si>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</si>
  <si>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</si>
  <si>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</si>
  <si>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</si>
  <si>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</si>
  <si>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</si>
  <si>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</si>
  <si>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</si>
  <si>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</si>
  <si>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</si>
  <si>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</si>
  <si>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</si>
  <si>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</si>
  <si>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</si>
  <si>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</si>
  <si>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</si>
  <si>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</si>
  <si>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</si>
  <si>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</si>
  <si>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</si>
  <si>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</si>
  <si>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</si>
  <si>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</si>
  <si>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</si>
  <si>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</si>
  <si>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</si>
  <si>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</si>
  <si>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</si>
  <si>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</si>
  <si>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</si>
  <si>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</si>
  <si>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</si>
  <si>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</si>
  <si>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</si>
  <si>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</si>
  <si>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</si>
  <si>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</si>
  <si>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</si>
  <si>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</si>
  <si>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</si>
  <si>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</si>
  <si>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</si>
  <si>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</si>
  <si>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</si>
  <si>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</si>
  <si>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</si>
  <si>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</si>
  <si>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</si>
  <si>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</si>
  <si>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</si>
  <si>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</si>
  <si>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</si>
  <si>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</si>
  <si>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</si>
  <si>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</si>
  <si>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</si>
  <si>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</si>
  <si>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</si>
  <si>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</si>
  <si>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</si>
  <si>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</si>
  <si>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</si>
  <si>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</si>
  <si>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</si>
  <si>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</si>
  <si>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</si>
  <si>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</si>
  <si>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</si>
  <si>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</si>
  <si>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</si>
  <si>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</si>
  <si>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</si>
  <si>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</si>
  <si>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</si>
  <si>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</si>
  <si>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</si>
  <si>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</si>
  <si>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</si>
  <si>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</si>
  <si>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</si>
  <si>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</si>
  <si>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</si>
  <si>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</si>
  <si>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</si>
  <si>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</si>
  <si>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</si>
  <si>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</si>
  <si>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</si>
  <si>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</si>
  <si>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</si>
  <si>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</si>
  <si>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</si>
  <si>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</si>
  <si>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</si>
  <si>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</si>
  <si>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</si>
  <si>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</si>
  <si>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</si>
  <si>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</si>
  <si>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</si>
  <si>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</si>
  <si>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</si>
  <si>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</si>
  <si>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</si>
  <si>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</si>
  <si>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</si>
  <si>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</si>
  <si>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</si>
  <si>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</si>
  <si>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</si>
  <si>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</si>
  <si>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</si>
  <si>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</si>
  <si>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</si>
  <si>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</si>
  <si>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</si>
  <si>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</si>
  <si>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</si>
  <si>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</si>
  <si>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</si>
  <si>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</si>
  <si>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</si>
  <si>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</si>
  <si>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</si>
  <si>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</si>
  <si>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</si>
  <si>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</si>
  <si>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</si>
  <si>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</si>
  <si>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</si>
  <si>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</si>
  <si>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</si>
  <si>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</si>
  <si>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</si>
  <si>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</si>
  <si>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</si>
  <si>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</si>
  <si>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</si>
  <si>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</si>
  <si>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</si>
  <si>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</si>
  <si>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</si>
  <si>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</si>
  <si>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</si>
  <si>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</si>
  <si>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</si>
  <si>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</si>
  <si>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</si>
  <si>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</si>
  <si>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</si>
  <si>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</si>
  <si>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</si>
  <si>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</si>
  <si>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</si>
  <si>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</si>
  <si>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</si>
  <si>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</si>
  <si>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</si>
  <si>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</si>
  <si>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</si>
  <si>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</si>
  <si>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</si>
  <si>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</si>
  <si>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</si>
  <si>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</si>
  <si>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</si>
  <si>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</si>
  <si>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</si>
  <si>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</si>
  <si>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</si>
  <si>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</si>
  <si>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</si>
  <si>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</si>
  <si>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</si>
  <si>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</si>
  <si>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</si>
  <si>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</si>
  <si>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</si>
  <si>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</si>
  <si>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</si>
  <si>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</si>
  <si>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</si>
  <si>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</si>
  <si>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</si>
  <si>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</si>
  <si>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</si>
  <si>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</si>
  <si>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</si>
  <si>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</si>
  <si>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</si>
  <si>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</si>
  <si>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</si>
  <si>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</si>
  <si>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</si>
  <si>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</si>
  <si>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</si>
  <si>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</si>
  <si>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</si>
  <si>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</si>
  <si>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</si>
  <si>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</si>
  <si>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</si>
  <si>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</si>
  <si>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</si>
  <si>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</si>
  <si>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</si>
  <si>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</si>
  <si>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</si>
  <si>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</si>
  <si>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</si>
  <si>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</si>
  <si>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</si>
  <si>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</si>
  <si>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</si>
  <si>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</si>
  <si>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</si>
  <si>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</si>
  <si>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</si>
  <si>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</si>
  <si>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</si>
  <si>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</si>
  <si>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</si>
  <si>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</si>
  <si>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</si>
  <si>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</si>
  <si>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</si>
  <si>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</si>
  <si>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</si>
  <si>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</si>
  <si>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</si>
  <si>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</si>
  <si>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</si>
  <si>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</si>
  <si>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</si>
  <si>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</si>
  <si>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</si>
  <si>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</si>
  <si>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</si>
  <si>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</si>
  <si>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</si>
  <si>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</si>
  <si>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</si>
  <si>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</si>
  <si>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</si>
  <si>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</si>
  <si>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</si>
  <si>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</si>
  <si>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</si>
  <si>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</si>
  <si>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</si>
  <si>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</si>
  <si>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</si>
  <si>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</si>
  <si>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</si>
  <si>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</si>
  <si>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</si>
  <si>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</si>
  <si>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</si>
  <si>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</si>
  <si>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</si>
  <si>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</si>
  <si>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</si>
  <si>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</si>
  <si>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</si>
  <si>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</si>
  <si>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</si>
  <si>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</si>
  <si>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</si>
  <si>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</si>
  <si>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</si>
  <si>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</si>
  <si>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</si>
  <si>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</si>
  <si>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</si>
  <si>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</si>
  <si>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</si>
  <si>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</si>
  <si>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</si>
  <si>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</si>
  <si>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</si>
  <si>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</si>
  <si>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</si>
  <si>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</si>
  <si>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</si>
  <si>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</si>
  <si>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</si>
  <si>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</si>
  <si>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</si>
  <si>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</si>
  <si>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</si>
  <si>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</si>
  <si>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</si>
  <si>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</si>
  <si>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</si>
  <si>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</si>
  <si>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</si>
  <si>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</si>
  <si>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</si>
  <si>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</si>
  <si>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</si>
  <si>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</si>
  <si>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</si>
  <si>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</si>
  <si>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</si>
  <si>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</si>
  <si>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</si>
  <si>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</si>
  <si>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</si>
  <si>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</si>
  <si>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</si>
  <si>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</si>
  <si>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</si>
  <si>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</si>
  <si>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</si>
  <si>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</si>
  <si>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</si>
  <si>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</si>
  <si>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</si>
  <si>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</si>
  <si>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</si>
  <si>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</si>
  <si>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</si>
  <si>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</si>
  <si>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</si>
  <si>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</si>
  <si>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</si>
  <si>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</si>
  <si>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</si>
  <si>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</si>
  <si>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</si>
  <si>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</si>
  <si>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</si>
  <si>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</si>
  <si>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</si>
  <si>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</si>
  <si>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</si>
  <si>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</si>
  <si>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</si>
  <si>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</si>
  <si>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</si>
  <si>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</si>
  <si>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</si>
  <si>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</si>
  <si>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</si>
  <si>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</si>
  <si>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</si>
  <si>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</si>
  <si>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</si>
  <si>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</si>
  <si>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</si>
  <si>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</si>
  <si>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</si>
  <si>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</si>
  <si>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</si>
  <si>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</si>
  <si>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</si>
  <si>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</si>
  <si>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</si>
  <si>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</si>
  <si>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</si>
  <si>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</si>
  <si>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</si>
  <si>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</si>
  <si>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</si>
  <si>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</si>
  <si>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</si>
  <si>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</si>
  <si>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</si>
  <si>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</si>
  <si>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</si>
  <si>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</si>
  <si>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</si>
  <si>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</si>
  <si>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</si>
  <si>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</si>
  <si>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</si>
  <si>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</si>
  <si>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</si>
  <si>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</si>
  <si>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</si>
  <si>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</si>
  <si>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</si>
  <si>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</si>
  <si>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</si>
  <si>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</si>
  <si>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</si>
  <si>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</si>
  <si>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</si>
  <si>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</si>
  <si>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</si>
  <si>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</si>
  <si>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</si>
  <si>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</si>
  <si>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</si>
  <si>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</si>
  <si>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</si>
  <si>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</si>
  <si>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</si>
  <si>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</si>
  <si>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</si>
  <si>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</si>
  <si>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</si>
  <si>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</si>
  <si>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</si>
  <si>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</si>
  <si>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</si>
  <si>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</si>
  <si>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</si>
  <si>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</si>
  <si>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</si>
  <si>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</si>
  <si>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</si>
  <si>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</si>
  <si>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</si>
  <si>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</si>
  <si>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</si>
  <si>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</si>
  <si>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</si>
  <si>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</si>
  <si>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</si>
  <si>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</si>
  <si>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</si>
  <si>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</si>
  <si>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</si>
  <si>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</si>
  <si>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</si>
  <si>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</si>
  <si>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</si>
  <si>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</si>
  <si>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</si>
  <si>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</si>
  <si>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</si>
  <si>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</si>
  <si>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</si>
  <si>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</si>
  <si>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</si>
  <si>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</si>
  <si>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</si>
  <si>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</si>
  <si>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</si>
  <si>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</si>
  <si>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</si>
  <si>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</si>
  <si>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</si>
  <si>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</si>
  <si>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</si>
  <si>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</si>
  <si>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</si>
  <si>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</si>
  <si>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</si>
  <si>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</si>
  <si>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</si>
  <si>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</si>
  <si>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</si>
  <si>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</si>
  <si>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</si>
  <si>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</si>
  <si>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</si>
  <si>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</si>
  <si>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</si>
  <si>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</si>
  <si>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</si>
  <si>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</si>
  <si>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</si>
  <si>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</si>
  <si>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</si>
  <si>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</si>
  <si>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</si>
  <si>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</si>
  <si>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</si>
  <si>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</si>
  <si>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</si>
  <si>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</si>
  <si>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</si>
  <si>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</si>
  <si>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</si>
  <si>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</si>
  <si>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</si>
  <si>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</si>
  <si>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</si>
  <si>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</si>
  <si>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</si>
  <si>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</si>
  <si>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</si>
  <si>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</si>
  <si>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</si>
  <si>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</si>
  <si>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</si>
  <si>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</si>
  <si>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</si>
  <si>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</si>
  <si>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</si>
  <si>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</si>
  <si>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</si>
  <si>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</si>
  <si>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</si>
  <si>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</si>
  <si>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</si>
  <si>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</si>
  <si>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</si>
  <si>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</si>
  <si>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</si>
  <si>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</si>
  <si>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</si>
  <si>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</si>
  <si>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</si>
  <si>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</si>
  <si>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</si>
  <si>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</si>
  <si>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</si>
  <si>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</si>
  <si>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</si>
  <si>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</si>
  <si>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</si>
  <si>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</si>
  <si>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</si>
  <si>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</si>
  <si>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</si>
  <si>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</si>
  <si>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</si>
  <si>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</si>
  <si>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</si>
  <si>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</si>
  <si>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</si>
  <si>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</si>
  <si>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</si>
  <si>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</si>
  <si>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</si>
  <si>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</si>
  <si>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</si>
  <si>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</si>
  <si>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</si>
  <si>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</si>
  <si>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</si>
  <si>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</si>
  <si>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</si>
  <si>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</si>
  <si>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</si>
  <si>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</si>
  <si>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</si>
  <si>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</si>
  <si>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</si>
  <si>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</si>
  <si>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</si>
  <si>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</si>
  <si>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</si>
  <si>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</si>
  <si>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</si>
  <si>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</si>
  <si>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</si>
  <si>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</si>
  <si>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</si>
  <si>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</si>
  <si>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</si>
  <si>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</si>
  <si>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</si>
  <si>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</si>
  <si>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</si>
  <si>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</si>
  <si>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</si>
  <si>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</si>
  <si>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</si>
  <si>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</si>
  <si>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</si>
  <si>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</si>
  <si>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</si>
  <si>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</si>
  <si>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</si>
  <si>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</si>
  <si>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</si>
  <si>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</si>
  <si>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</si>
  <si>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</si>
  <si>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</si>
  <si>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</si>
  <si>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</si>
  <si>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</si>
  <si>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</si>
  <si>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</si>
  <si>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</si>
  <si>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</si>
  <si>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</si>
  <si>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</si>
  <si>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</si>
  <si>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</si>
  <si>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</si>
  <si>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</si>
  <si>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</si>
  <si>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</si>
  <si>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</si>
  <si>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</si>
  <si>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</si>
  <si>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</si>
  <si>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</si>
  <si>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</si>
  <si>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</si>
  <si>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</si>
  <si>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</si>
  <si>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</si>
  <si>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</si>
  <si>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</si>
  <si>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</si>
  <si>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</si>
  <si>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</si>
  <si>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</si>
  <si>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</si>
  <si>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</si>
  <si>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</si>
  <si>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</si>
  <si>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</si>
  <si>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</si>
  <si>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</si>
  <si>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</si>
  <si>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</si>
  <si>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</si>
  <si>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</si>
  <si>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</si>
  <si>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</si>
  <si>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</si>
  <si>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</si>
  <si>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</si>
  <si>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</si>
  <si>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</si>
  <si>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</si>
  <si>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</si>
  <si>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</si>
  <si>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</si>
  <si>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</si>
  <si>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</si>
  <si>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</si>
  <si>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</si>
  <si>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</si>
  <si>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</si>
  <si>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</si>
  <si>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</si>
  <si>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</si>
  <si>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</si>
  <si>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</si>
  <si>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</si>
  <si>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</si>
  <si>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</si>
  <si>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</si>
  <si>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</si>
  <si>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</si>
  <si>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</si>
  <si>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</si>
  <si>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</si>
  <si>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</si>
  <si>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</si>
  <si>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</si>
  <si>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</si>
  <si>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</si>
  <si>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</si>
  <si>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</si>
  <si>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</si>
  <si>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</si>
  <si>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</si>
  <si>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</si>
  <si>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</si>
  <si>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</si>
  <si>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</si>
  <si>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</si>
  <si>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</si>
  <si>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</si>
  <si>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</si>
  <si>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</si>
  <si>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</si>
  <si>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</si>
  <si>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</si>
  <si>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</si>
  <si>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</si>
  <si>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</si>
  <si>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</si>
  <si>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</si>
  <si>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</si>
  <si>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</si>
  <si>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</si>
  <si>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</si>
  <si>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</si>
  <si>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</si>
  <si>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</si>
  <si>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</si>
  <si>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</si>
  <si>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</si>
  <si>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</si>
  <si>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</si>
  <si>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</si>
  <si>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</si>
  <si>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</si>
  <si>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</si>
  <si>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</si>
  <si>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</si>
  <si>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</si>
  <si>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</si>
  <si>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</si>
  <si>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</si>
  <si>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</si>
  <si>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</si>
  <si>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</si>
  <si>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</si>
  <si>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</si>
  <si>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</si>
  <si>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</si>
  <si>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</si>
  <si>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</si>
  <si>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</si>
  <si>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</si>
  <si>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</si>
  <si>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</si>
  <si>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</si>
  <si>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</si>
  <si>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</si>
  <si>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</si>
  <si>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</si>
  <si>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</si>
  <si>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</si>
  <si>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</si>
  <si>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</si>
  <si>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</si>
  <si>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</si>
  <si>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</si>
  <si>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</si>
  <si>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</si>
  <si>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</si>
  <si>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</si>
  <si>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</si>
  <si>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</si>
  <si>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</si>
  <si>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</si>
  <si>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</si>
  <si>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</si>
  <si>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</si>
  <si>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</si>
  <si>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</si>
  <si>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</si>
  <si>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</si>
  <si>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</si>
  <si>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</si>
  <si>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</si>
  <si>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</si>
  <si>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</si>
  <si>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</si>
  <si>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</si>
  <si>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</si>
  <si>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</si>
  <si>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</si>
  <si>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</si>
  <si>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</si>
  <si>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</si>
  <si>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</si>
  <si>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</si>
  <si>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</si>
  <si>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</si>
  <si>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</si>
  <si>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</si>
  <si>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</si>
  <si>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</si>
  <si>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</si>
  <si>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</si>
  <si>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</si>
  <si>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</si>
  <si>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</si>
  <si>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</si>
  <si>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</si>
  <si>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</si>
  <si>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</si>
  <si>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</si>
  <si>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</si>
  <si>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</si>
  <si>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</si>
  <si>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</si>
  <si>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</si>
  <si>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</si>
  <si>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</si>
  <si>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</si>
  <si>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</si>
  <si>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</si>
  <si>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</si>
  <si>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</si>
  <si>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</si>
  <si>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</si>
  <si>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</si>
  <si>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</si>
  <si>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</si>
  <si>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</si>
  <si>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</si>
  <si>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</si>
  <si>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</si>
  <si>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</si>
  <si>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</si>
  <si>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</si>
  <si>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</si>
  <si>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</si>
  <si>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</si>
  <si>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</si>
  <si>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</si>
  <si>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</si>
  <si>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</si>
  <si>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</si>
  <si>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</si>
  <si>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</si>
  <si>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</si>
  <si>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</si>
  <si>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</si>
  <si>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</si>
  <si>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</si>
  <si>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</si>
  <si>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</si>
  <si>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</si>
  <si>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</si>
  <si>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</si>
  <si>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</si>
  <si>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</si>
  <si>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</si>
  <si>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</si>
  <si>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</si>
  <si>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</si>
  <si>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</si>
  <si>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</si>
  <si>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</si>
  <si>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</si>
  <si>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</si>
  <si>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</si>
  <si>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</si>
  <si>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</si>
  <si>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</si>
  <si>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</si>
  <si>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</si>
  <si>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</si>
  <si>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</si>
  <si>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</si>
  <si>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</si>
  <si>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</si>
  <si>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</si>
  <si>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</si>
  <si>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</si>
  <si>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</si>
  <si>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</si>
  <si>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</si>
  <si>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</si>
  <si>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</si>
  <si>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</si>
  <si>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</si>
  <si>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</si>
  <si>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</si>
  <si>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</si>
  <si>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</si>
  <si>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</si>
  <si>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</si>
  <si>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</si>
  <si>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</si>
  <si>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</si>
  <si>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</si>
  <si>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</si>
  <si>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</si>
  <si>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</si>
  <si>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</si>
  <si>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</si>
  <si>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</si>
  <si>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</si>
  <si>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</si>
  <si>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</si>
  <si>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</si>
  <si>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</si>
  <si>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</si>
  <si>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</si>
  <si>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</si>
  <si>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</si>
  <si>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</si>
  <si>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</si>
  <si>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</si>
  <si>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</si>
  <si>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</si>
  <si>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</si>
  <si>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</si>
  <si>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</si>
  <si>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</si>
  <si>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</si>
  <si>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</si>
  <si>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</si>
  <si>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</si>
  <si>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</si>
  <si>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</si>
  <si>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</si>
  <si>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</si>
  <si>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</si>
  <si>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</si>
  <si>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</si>
  <si>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</si>
  <si>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</si>
  <si>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</si>
  <si>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</si>
  <si>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</si>
  <si>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</si>
  <si>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</si>
  <si>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</si>
  <si>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</si>
  <si>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</si>
  <si>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</si>
  <si>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</si>
  <si>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</si>
  <si>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</si>
  <si>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</si>
  <si>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</si>
  <si>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</si>
  <si>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</si>
  <si>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</si>
  <si>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</si>
  <si>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</si>
  <si>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</si>
  <si>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</si>
  <si>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</si>
  <si>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</si>
  <si>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</si>
  <si>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</si>
  <si>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</si>
  <si>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</si>
  <si>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</si>
  <si>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</si>
  <si>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</si>
  <si>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</si>
  <si>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</si>
  <si>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</si>
  <si>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</si>
  <si>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</si>
  <si>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</si>
  <si>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</si>
  <si>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</si>
  <si>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</si>
  <si>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</si>
  <si>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</si>
  <si>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</si>
  <si>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</si>
  <si>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</si>
  <si>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</si>
  <si>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</si>
  <si>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</si>
  <si>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</si>
  <si>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</si>
  <si>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</si>
  <si>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</si>
  <si>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</si>
  <si>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</si>
  <si>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</si>
  <si>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</si>
  <si>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</si>
  <si>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</si>
  <si>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</si>
  <si>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</si>
  <si>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</si>
  <si>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</si>
  <si>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</si>
  <si>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</si>
  <si>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</si>
  <si>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</si>
  <si>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</si>
  <si>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</si>
  <si>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</si>
  <si>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</si>
  <si>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</si>
  <si>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</si>
  <si>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</si>
  <si>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</si>
  <si>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</si>
  <si>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</si>
  <si>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</si>
  <si>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</si>
  <si>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</si>
  <si>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</si>
  <si>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</si>
  <si>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</si>
  <si>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</si>
  <si>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</si>
  <si>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</si>
  <si>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</si>
  <si>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</si>
  <si>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</si>
  <si>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</si>
  <si>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</si>
  <si>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</si>
  <si>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</si>
  <si>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</si>
  <si>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</si>
  <si>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</si>
  <si>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</si>
  <si>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</si>
  <si>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</si>
  <si>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</si>
  <si>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</si>
  <si>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</si>
  <si>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</si>
  <si>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</si>
  <si>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</si>
  <si>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</si>
  <si>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</si>
  <si>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</si>
  <si>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</si>
  <si>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</si>
  <si>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</si>
  <si>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</si>
  <si>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</si>
  <si>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</si>
  <si>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</si>
  <si>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</si>
  <si>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</si>
  <si>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</si>
  <si>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</si>
  <si>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</si>
  <si>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</si>
  <si>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</si>
  <si>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</si>
  <si>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</si>
  <si>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</si>
  <si>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</si>
  <si>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</si>
  <si>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</si>
  <si>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</si>
  <si>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</si>
  <si>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</si>
  <si>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</si>
  <si>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</si>
  <si>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</si>
  <si>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</si>
  <si>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</si>
  <si>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</si>
  <si>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</si>
  <si>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</si>
  <si>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</si>
  <si>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</si>
  <si>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</si>
  <si>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</si>
  <si>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</si>
  <si>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</si>
  <si>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</si>
  <si>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</si>
  <si>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</si>
  <si>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</si>
  <si>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</si>
  <si>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</si>
  <si>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</si>
  <si>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</si>
  <si>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</si>
  <si>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</si>
  <si>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</si>
  <si>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</si>
  <si>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</si>
  <si>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</si>
  <si>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</si>
  <si>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</si>
  <si>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</si>
  <si>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</si>
  <si>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</si>
  <si>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</si>
  <si>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</si>
  <si>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</si>
  <si>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</si>
  <si>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</si>
  <si>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</si>
  <si>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</si>
  <si>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</si>
  <si>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</si>
  <si>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</si>
  <si>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</si>
  <si>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</si>
  <si>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</si>
  <si>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</si>
  <si>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</si>
  <si>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</si>
  <si>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</si>
  <si>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</si>
  <si>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</si>
  <si>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</si>
  <si>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</si>
  <si>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</si>
  <si>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</si>
  <si>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</si>
  <si>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</si>
  <si>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</si>
  <si>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</si>
  <si>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</si>
  <si>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</si>
  <si>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</si>
  <si>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</si>
  <si>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</si>
  <si>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</si>
  <si>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</si>
  <si>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</si>
  <si>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</si>
  <si>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</si>
  <si>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</si>
  <si>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</si>
  <si>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</si>
  <si>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</si>
  <si>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</si>
  <si>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</si>
  <si>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</si>
  <si>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</si>
  <si>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</si>
  <si>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</si>
  <si>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</si>
  <si>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</si>
  <si>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</si>
  <si>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</si>
  <si>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</si>
  <si>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</si>
  <si>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</si>
  <si>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</si>
  <si>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</si>
  <si>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</si>
  <si>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</si>
  <si>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</si>
  <si>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</si>
  <si>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</si>
  <si>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</si>
  <si>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</si>
  <si>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</si>
  <si>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</si>
  <si>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</si>
  <si>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</si>
  <si>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</si>
  <si>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</si>
  <si>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</si>
  <si>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</si>
  <si>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</si>
  <si>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</si>
  <si>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</si>
  <si>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</si>
  <si>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</si>
  <si>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</si>
  <si>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</si>
  <si>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</si>
  <si>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</si>
  <si>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</si>
  <si>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</si>
  <si>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</si>
  <si>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</si>
  <si>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</si>
  <si>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</si>
  <si>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</si>
  <si>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</si>
  <si>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</si>
  <si>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</si>
  <si>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</si>
  <si>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</si>
  <si>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</si>
  <si>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</si>
  <si>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</si>
  <si>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</si>
  <si>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</si>
  <si>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</si>
  <si>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</si>
  <si>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</si>
  <si>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</si>
  <si>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</si>
  <si>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</si>
  <si>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</si>
  <si>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</si>
  <si>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</si>
  <si>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</si>
  <si>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</si>
  <si>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</si>
  <si>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</si>
  <si>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</si>
  <si>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</si>
  <si>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</si>
  <si>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</si>
  <si>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</si>
  <si>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</si>
  <si>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</si>
  <si>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</si>
  <si>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</si>
  <si>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</si>
  <si>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</si>
  <si>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</si>
  <si>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</si>
  <si>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</si>
  <si>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</si>
  <si>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</si>
  <si>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</si>
  <si>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</si>
  <si>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</si>
  <si>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</si>
  <si>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</si>
  <si>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</si>
  <si>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</si>
  <si>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</si>
  <si>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</si>
  <si>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</si>
  <si>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</si>
  <si>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</si>
  <si>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</si>
  <si>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</si>
  <si>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</si>
  <si>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</si>
  <si>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</si>
  <si>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</si>
  <si>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</si>
  <si>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</si>
  <si>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</si>
  <si>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</si>
  <si>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</si>
  <si>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</si>
  <si>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</si>
  <si>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</si>
  <si>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</si>
  <si>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</si>
  <si>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</si>
  <si>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</si>
  <si>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</si>
  <si>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</si>
  <si>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</si>
  <si>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</si>
  <si>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</si>
  <si>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</si>
  <si>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</si>
  <si>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</si>
  <si>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</si>
  <si>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</si>
  <si>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</si>
  <si>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</si>
  <si>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</si>
  <si>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</si>
  <si>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</si>
  <si>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</si>
  <si>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</si>
  <si>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</si>
  <si>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</si>
  <si>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</si>
  <si>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</si>
  <si>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</si>
  <si>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</si>
  <si>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</si>
  <si>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</si>
  <si>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</si>
  <si>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</si>
  <si>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</si>
  <si>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</si>
  <si>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</si>
  <si>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</si>
  <si>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</si>
  <si>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</si>
  <si>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</si>
  <si>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</si>
  <si>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</si>
  <si>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</si>
  <si>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</si>
  <si>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</si>
  <si>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</si>
  <si>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</si>
  <si>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</si>
  <si>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</si>
  <si>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</si>
  <si>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</si>
  <si>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</si>
  <si>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</si>
  <si>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</si>
  <si>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</si>
  <si>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</si>
  <si>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</si>
  <si>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</si>
  <si>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</si>
  <si>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</si>
  <si>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</si>
  <si>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</si>
  <si>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</si>
  <si>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</si>
  <si>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</si>
  <si>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</si>
  <si>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</si>
  <si>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</si>
  <si>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</si>
  <si>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</si>
  <si>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</si>
  <si>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</si>
  <si>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</si>
  <si>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</si>
  <si>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</si>
  <si>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</si>
  <si>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</si>
  <si>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</si>
  <si>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</si>
  <si>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</si>
  <si>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</si>
  <si>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</si>
  <si>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</si>
  <si>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</si>
  <si>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</si>
  <si>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</si>
  <si>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</si>
  <si>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</si>
  <si>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</si>
  <si>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</si>
  <si>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</si>
  <si>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</si>
  <si>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</si>
  <si>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</si>
  <si>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</si>
  <si>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</si>
  <si>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</si>
  <si>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</si>
  <si>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</si>
  <si>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</si>
  <si>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</si>
  <si>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</si>
  <si>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</si>
  <si>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</si>
  <si>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</si>
  <si>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</si>
  <si>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</si>
  <si>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</si>
  <si>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</si>
  <si>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</si>
  <si>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</si>
  <si>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</si>
  <si>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</si>
  <si>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</si>
  <si>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</si>
  <si>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</si>
  <si>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</si>
  <si>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</si>
  <si>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</si>
  <si>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</si>
  <si>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</si>
  <si>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</si>
  <si>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</si>
  <si>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</si>
  <si>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</si>
  <si>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</si>
  <si>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</si>
  <si>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</si>
  <si>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</si>
  <si>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</si>
  <si>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</si>
  <si>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</si>
  <si>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</si>
  <si>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</si>
  <si>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</si>
  <si>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</si>
  <si>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</si>
  <si>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</si>
  <si>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</si>
  <si>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</si>
  <si>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</si>
  <si>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</si>
  <si>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</si>
  <si>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</si>
  <si>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</si>
  <si>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</si>
  <si>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</si>
  <si>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</si>
  <si>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</si>
  <si>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</si>
  <si>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</si>
  <si>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</si>
  <si>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</si>
  <si>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</si>
  <si>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</si>
  <si>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</si>
  <si>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</si>
  <si>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</si>
  <si>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</si>
  <si>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</si>
  <si>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</si>
  <si>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</si>
  <si>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</si>
  <si>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</si>
  <si>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</si>
  <si>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</si>
  <si>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</si>
  <si>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</si>
  <si>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</si>
  <si>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</si>
  <si>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</si>
  <si>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</si>
  <si>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</si>
  <si>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</si>
  <si>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</si>
  <si>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</si>
  <si>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</si>
  <si>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</si>
  <si>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</si>
  <si>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</si>
  <si>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</si>
  <si>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</si>
  <si>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</si>
  <si>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</si>
  <si>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</si>
  <si>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</si>
  <si>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</si>
  <si>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</si>
  <si>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</si>
  <si>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</si>
  <si>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</si>
  <si>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</si>
  <si>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</si>
  <si>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</si>
  <si>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</si>
  <si>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</si>
  <si>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</si>
  <si>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</si>
  <si>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</si>
  <si>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</si>
  <si>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</si>
  <si>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</si>
  <si>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</si>
  <si>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</si>
  <si>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</si>
  <si>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</si>
  <si>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</si>
  <si>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</si>
  <si>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</si>
  <si>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</si>
  <si>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</si>
  <si>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</si>
  <si>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</si>
  <si>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</si>
  <si>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</si>
  <si>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</si>
  <si>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</si>
  <si>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</si>
  <si>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</si>
  <si>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</si>
  <si>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</si>
  <si>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</si>
  <si>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</si>
  <si>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</si>
  <si>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</si>
  <si>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</si>
  <si>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</si>
  <si>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</si>
  <si>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</si>
  <si>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</si>
  <si>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</si>
  <si>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</si>
  <si>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</si>
  <si>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</si>
  <si>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</si>
  <si>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</si>
  <si>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</si>
  <si>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</si>
  <si>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</si>
  <si>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</si>
  <si>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</si>
  <si>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</si>
  <si>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</si>
  <si>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</si>
  <si>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</si>
  <si>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</si>
  <si>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</si>
  <si>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</si>
  <si>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</si>
  <si>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</si>
  <si>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</si>
  <si>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</si>
  <si>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</si>
  <si>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</si>
  <si>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</si>
  <si>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</si>
  <si>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</si>
  <si>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</si>
  <si>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</si>
  <si>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</si>
  <si>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</si>
  <si>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</si>
  <si>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</si>
  <si>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</si>
  <si>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</si>
  <si>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</si>
  <si>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</si>
  <si>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</si>
  <si>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</si>
  <si>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</si>
  <si>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</si>
  <si>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</si>
  <si>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</si>
  <si>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</si>
  <si>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</si>
  <si>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</si>
  <si>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</si>
  <si>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</si>
  <si>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</si>
  <si>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</si>
  <si>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</si>
  <si>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</si>
  <si>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</si>
  <si>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</si>
  <si>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</si>
  <si>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</si>
  <si>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</si>
  <si>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</si>
  <si>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</si>
  <si>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</si>
  <si>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</si>
  <si>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</si>
  <si>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</si>
  <si>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</si>
  <si>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</si>
  <si>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</si>
  <si>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</si>
  <si>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</si>
  <si>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</si>
  <si>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</si>
  <si>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</si>
  <si>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</si>
  <si>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</si>
  <si>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</si>
  <si>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</si>
  <si>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</si>
  <si>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</si>
  <si>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</si>
  <si>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</si>
  <si>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</si>
  <si>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</si>
  <si>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</si>
  <si>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</si>
  <si>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</si>
  <si>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</si>
  <si>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</si>
  <si>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</si>
  <si>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</si>
  <si>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</si>
  <si>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</si>
  <si>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</si>
  <si>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</si>
  <si>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</si>
  <si>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</si>
  <si>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</si>
  <si>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</si>
  <si>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</si>
  <si>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</si>
  <si>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</si>
  <si>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</si>
  <si>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</si>
  <si>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</si>
  <si>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</si>
  <si>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</si>
  <si>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</si>
  <si>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</si>
  <si>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</si>
  <si>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</si>
  <si>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</si>
  <si>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</si>
  <si>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</si>
  <si>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</si>
  <si>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</si>
  <si>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</si>
  <si>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</si>
  <si>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</si>
  <si>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</si>
  <si>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</si>
  <si>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</si>
  <si>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</si>
  <si>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</si>
  <si>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</si>
  <si>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</si>
  <si>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</si>
  <si>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</si>
  <si>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</si>
  <si>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</si>
  <si>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</si>
  <si>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</si>
  <si>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</si>
  <si>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</si>
  <si>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</si>
  <si>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</si>
  <si>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</si>
  <si>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</si>
  <si>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</si>
  <si>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</si>
  <si>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</si>
  <si>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</si>
  <si>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</si>
  <si>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</si>
  <si>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</si>
  <si>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</si>
  <si>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</si>
  <si>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</si>
  <si>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</si>
  <si>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</si>
  <si>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</si>
  <si>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</si>
  <si>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</si>
  <si>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</si>
  <si>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</si>
  <si>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</si>
  <si>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</si>
  <si>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</si>
  <si>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</si>
  <si>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</si>
  <si>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</si>
  <si>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</si>
  <si>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</si>
  <si>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</si>
  <si>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</si>
  <si>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</si>
  <si>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</si>
  <si>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</si>
  <si>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</si>
  <si>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</si>
  <si>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</si>
  <si>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</si>
  <si>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</si>
  <si>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</si>
  <si>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</si>
  <si>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</si>
  <si>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</si>
  <si>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</si>
  <si>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</si>
  <si>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</si>
  <si>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</si>
  <si>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</si>
  <si>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</si>
  <si>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</si>
  <si>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</si>
  <si>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</si>
  <si>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</si>
  <si>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</si>
  <si>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</si>
  <si>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</si>
  <si>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</si>
  <si>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</si>
  <si>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</si>
  <si>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</si>
  <si>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</si>
  <si>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</si>
  <si>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</si>
  <si>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</si>
  <si>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</si>
  <si>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</si>
  <si>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</si>
  <si>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</si>
  <si>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</si>
  <si>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</si>
  <si>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</si>
  <si>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</si>
  <si>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</si>
  <si>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</si>
  <si>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</si>
  <si>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</si>
  <si>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</si>
  <si>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</si>
  <si>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</si>
  <si>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</si>
  <si>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</si>
  <si>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</si>
  <si>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</si>
  <si>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</si>
  <si>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</si>
  <si>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</si>
  <si>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</si>
  <si>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</si>
  <si>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</si>
  <si>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</si>
  <si>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</si>
  <si>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</si>
  <si>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</si>
  <si>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</si>
  <si>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</si>
  <si>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</si>
  <si>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</si>
  <si>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</si>
  <si>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</si>
  <si>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</si>
  <si>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</si>
  <si>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</si>
  <si>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</si>
  <si>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</si>
  <si>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</si>
  <si>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</si>
  <si>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</si>
  <si>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</si>
  <si>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</si>
  <si>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</si>
  <si>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</si>
  <si>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</si>
  <si>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</si>
  <si>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</si>
  <si>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</si>
  <si>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</si>
  <si>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</si>
  <si>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</si>
  <si>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</si>
  <si>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</si>
  <si>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</si>
  <si>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</si>
  <si>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</si>
  <si>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</si>
  <si>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</si>
  <si>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</si>
  <si>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</si>
  <si>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</si>
  <si>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</si>
  <si>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</si>
  <si>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</si>
  <si>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</si>
  <si>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</si>
  <si>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</si>
  <si>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</si>
  <si>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</si>
  <si>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</si>
  <si>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</si>
  <si>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</si>
  <si>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</si>
  <si>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</si>
  <si>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</si>
  <si>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</si>
  <si>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</si>
  <si>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</si>
  <si>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</si>
  <si>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</si>
  <si>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</si>
  <si>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</si>
  <si>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</si>
  <si>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</si>
  <si>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</si>
  <si>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</si>
  <si>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</si>
  <si>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</si>
  <si>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</si>
  <si>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</si>
  <si>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</si>
  <si>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</si>
  <si>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</si>
  <si>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</si>
  <si>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</si>
  <si>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</si>
  <si>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</si>
  <si>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</si>
  <si>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</si>
  <si>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</si>
  <si>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</si>
  <si>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</si>
  <si>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</si>
  <si>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</si>
  <si>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</si>
  <si>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</si>
  <si>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</si>
  <si>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</si>
  <si>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</si>
  <si>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</si>
  <si>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</si>
  <si>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</si>
  <si>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</si>
  <si>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</si>
  <si>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</si>
  <si>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</si>
  <si>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</si>
  <si>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</si>
  <si>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</si>
  <si>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</si>
  <si>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</si>
  <si>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</si>
  <si>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</si>
  <si>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</si>
  <si>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</si>
  <si>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</si>
  <si>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</si>
  <si>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</si>
  <si>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</si>
  <si>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</si>
  <si>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</si>
  <si>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</si>
  <si>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</si>
  <si>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</si>
  <si>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</si>
  <si>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</si>
  <si>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</si>
  <si>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</si>
  <si>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</si>
  <si>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</si>
  <si>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</si>
  <si>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</si>
  <si>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</si>
  <si>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</si>
  <si>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</si>
  <si>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</si>
  <si>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</si>
  <si>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</si>
  <si>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</si>
  <si>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</si>
  <si>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</si>
  <si>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</si>
  <si>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</si>
  <si>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</si>
  <si>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</si>
  <si>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</si>
  <si>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</si>
  <si>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</si>
  <si>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</si>
  <si>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</si>
  <si>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</si>
  <si>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</si>
  <si>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</si>
  <si>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</si>
  <si>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</si>
  <si>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</si>
  <si>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</si>
  <si>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</si>
  <si>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</si>
  <si>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</si>
  <si>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</si>
  <si>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</si>
  <si>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</si>
  <si>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</si>
  <si>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</si>
  <si>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</si>
  <si>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</si>
  <si>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</si>
  <si>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</si>
  <si>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</si>
  <si>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</si>
  <si>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</si>
  <si>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</si>
  <si>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</si>
  <si>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</si>
  <si>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</si>
  <si>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</si>
  <si>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</si>
  <si>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</si>
  <si>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</si>
  <si>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</si>
  <si>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</si>
  <si>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</si>
  <si>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</si>
  <si>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</si>
  <si>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</si>
  <si>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</si>
  <si>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</si>
  <si>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</si>
  <si>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</si>
  <si>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</si>
  <si>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</si>
  <si>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</si>
  <si>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</si>
  <si>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</si>
  <si>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</si>
  <si>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</si>
  <si>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</si>
  <si>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</si>
  <si>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</si>
  <si>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</si>
  <si>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</si>
  <si>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</si>
  <si>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</si>
  <si>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</si>
  <si>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</si>
  <si>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</si>
  <si>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</si>
  <si>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</si>
  <si>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</si>
  <si>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</si>
  <si>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</si>
  <si>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</si>
  <si>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</si>
  <si>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</si>
  <si>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</si>
  <si>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</si>
  <si>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</si>
  <si>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</si>
  <si>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</si>
  <si>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</si>
  <si>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</si>
  <si>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</si>
  <si>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</si>
  <si>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</si>
  <si>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</si>
  <si>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</si>
  <si>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</si>
  <si>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</si>
  <si>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</si>
  <si>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</si>
  <si>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</si>
  <si>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</si>
  <si>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</si>
  <si>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</si>
  <si>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</si>
  <si>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</si>
  <si>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</si>
  <si>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</si>
  <si>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</si>
  <si>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</si>
  <si>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</si>
  <si>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</si>
  <si>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</si>
  <si>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</si>
  <si>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</si>
  <si>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</si>
  <si>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</si>
  <si>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</si>
  <si>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</si>
  <si>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</si>
  <si>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</si>
  <si>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</si>
  <si>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</si>
  <si>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</si>
  <si>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</si>
  <si>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</si>
  <si>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</si>
  <si>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</si>
  <si>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</si>
  <si>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</si>
  <si>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</si>
  <si>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</si>
  <si>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</si>
  <si>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</si>
  <si>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</si>
  <si>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</si>
  <si>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</si>
  <si>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</si>
  <si>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</si>
  <si>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</si>
  <si>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</si>
  <si>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</si>
  <si>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</si>
  <si>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</si>
  <si>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</si>
  <si>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</si>
  <si>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</si>
  <si>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</si>
  <si>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</si>
  <si>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</si>
  <si>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</si>
  <si>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</si>
  <si>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</si>
  <si>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</si>
  <si>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</si>
  <si>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</si>
  <si>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</si>
  <si>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</si>
  <si>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</si>
  <si>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</si>
  <si>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</si>
  <si>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</si>
  <si>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</si>
  <si>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</si>
  <si>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</si>
  <si>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</si>
  <si>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</si>
  <si>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</si>
  <si>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</si>
  <si>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</si>
  <si>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</si>
  <si>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</si>
  <si>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</si>
  <si>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</si>
  <si>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</si>
  <si>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</si>
  <si>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</si>
  <si>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</si>
  <si>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</si>
  <si>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</si>
  <si>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</si>
  <si>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</si>
  <si>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</si>
  <si>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</si>
  <si>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</si>
  <si>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</si>
  <si>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</si>
  <si>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</si>
  <si>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</si>
  <si>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</si>
  <si>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</si>
  <si>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</si>
  <si>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</si>
  <si>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</si>
  <si>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</si>
  <si>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</si>
  <si>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</si>
  <si>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</si>
  <si>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</si>
  <si>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</si>
  <si>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</si>
  <si>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</si>
  <si>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</si>
  <si>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</si>
  <si>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</si>
  <si>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</si>
  <si>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</si>
  <si>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</si>
  <si>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</si>
  <si>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</si>
  <si>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</si>
  <si>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</si>
  <si>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</si>
  <si>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</si>
  <si>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</si>
  <si>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</si>
  <si>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</si>
  <si>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</si>
  <si>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</si>
  <si>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</si>
  <si>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</si>
  <si>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</si>
  <si>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</si>
  <si>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</si>
  <si>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</si>
  <si>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</si>
  <si>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</si>
  <si>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</si>
  <si>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</si>
  <si>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</si>
  <si>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</si>
  <si>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</si>
  <si>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</si>
  <si>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</si>
  <si>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</si>
  <si>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</si>
  <si>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</si>
  <si>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</si>
  <si>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</si>
  <si>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</si>
  <si>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</si>
  <si>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</si>
  <si>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</si>
  <si>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</si>
  <si>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</si>
  <si>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</si>
  <si>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</si>
  <si>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</si>
  <si>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</si>
  <si>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</si>
  <si>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</si>
  <si>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</si>
  <si>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</si>
  <si>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</si>
  <si>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</si>
  <si>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</si>
  <si>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</si>
  <si>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</si>
  <si>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</si>
  <si>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</si>
  <si>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</si>
  <si>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</si>
  <si>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</si>
  <si>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</si>
  <si>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</si>
  <si>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</si>
  <si>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</si>
  <si>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</si>
  <si>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</si>
  <si>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</si>
  <si>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</si>
  <si>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</si>
  <si>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</si>
  <si>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</si>
  <si>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</si>
  <si>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</si>
  <si>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</si>
  <si>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</si>
  <si>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</si>
  <si>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</si>
  <si>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</si>
  <si>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</si>
  <si>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</si>
  <si>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</si>
  <si>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</si>
  <si>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</si>
  <si>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</si>
  <si>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</si>
  <si>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</si>
  <si>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</si>
  <si>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</si>
  <si>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</si>
  <si>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</si>
  <si>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</si>
  <si>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</si>
  <si>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</si>
  <si>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</si>
  <si>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</si>
  <si>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</si>
  <si>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</si>
  <si>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</si>
  <si>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</si>
  <si>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</si>
  <si>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</si>
  <si>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</si>
  <si>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</si>
  <si>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</si>
  <si>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</si>
  <si>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</si>
  <si>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</si>
  <si>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</si>
  <si>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</si>
  <si>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</si>
  <si>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</si>
  <si>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</si>
  <si>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</si>
  <si>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</si>
  <si>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</si>
  <si>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</si>
  <si>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</si>
  <si>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</si>
  <si>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</si>
  <si>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</si>
  <si>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</si>
  <si>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</si>
  <si>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</si>
  <si>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</si>
  <si>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</si>
  <si>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</si>
  <si>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</si>
  <si>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</si>
  <si>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</si>
  <si>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</si>
  <si>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</si>
  <si>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</si>
  <si>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</si>
  <si>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</si>
  <si>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</si>
  <si>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</si>
  <si>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</si>
  <si>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</si>
  <si>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</si>
  <si>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</si>
  <si>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</si>
  <si>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</si>
  <si>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</si>
  <si>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</si>
  <si>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</si>
  <si>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</si>
  <si>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</si>
  <si>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</si>
  <si>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</si>
  <si>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</si>
  <si>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</si>
  <si>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</si>
  <si>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</si>
  <si>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</si>
  <si>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</si>
  <si>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</si>
  <si>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</si>
  <si>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</si>
  <si>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</si>
  <si>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</si>
  <si>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</si>
  <si>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</si>
  <si>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</si>
  <si>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</si>
  <si>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</si>
  <si>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</si>
  <si>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</si>
  <si>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</si>
  <si>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</si>
  <si>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</si>
  <si>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</si>
  <si>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</si>
  <si>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</si>
  <si>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</si>
  <si>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</si>
  <si>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</si>
  <si>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</si>
  <si>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</si>
  <si>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</si>
  <si>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</si>
  <si>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</si>
  <si>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</si>
  <si>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</si>
  <si>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</si>
  <si>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</si>
  <si>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</si>
  <si>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</si>
  <si>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</si>
  <si>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</si>
  <si>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</si>
  <si>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</si>
  <si>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</si>
  <si>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</si>
  <si>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</si>
  <si>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</si>
  <si>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</si>
  <si>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</si>
  <si>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</si>
  <si>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</si>
  <si>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</si>
  <si>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</si>
  <si>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</si>
  <si>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</si>
  <si>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</si>
  <si>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</si>
  <si>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</si>
  <si>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</si>
  <si>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</si>
  <si>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</si>
  <si>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</si>
  <si>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</si>
  <si>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</si>
  <si>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</si>
  <si>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</si>
  <si>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</si>
  <si>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</si>
  <si>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</si>
  <si>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</si>
  <si>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</si>
  <si>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</si>
  <si>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</si>
  <si>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</si>
  <si>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</si>
  <si>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</si>
  <si>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</si>
  <si>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</si>
  <si>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</si>
  <si>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</si>
  <si>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</si>
  <si>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</si>
  <si>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</si>
  <si>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</si>
  <si>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</si>
  <si>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</si>
  <si>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</si>
  <si>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</si>
  <si>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</si>
  <si>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</si>
  <si>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</si>
  <si>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</si>
  <si>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</si>
  <si>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</si>
  <si>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</si>
  <si>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</si>
  <si>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</si>
  <si>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</si>
  <si>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</si>
  <si>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</si>
  <si>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</si>
  <si>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</si>
  <si>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</si>
  <si>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</si>
  <si>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</si>
  <si>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</si>
  <si>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</si>
  <si>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</si>
  <si>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</si>
  <si>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</si>
  <si>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</si>
  <si>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</si>
  <si>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</si>
  <si>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</si>
  <si>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</si>
  <si>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</si>
  <si>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</si>
  <si>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</si>
  <si>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</si>
  <si>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</si>
  <si>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</si>
  <si>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</si>
  <si>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</si>
  <si>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</si>
  <si>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</si>
  <si>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</si>
  <si>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</si>
  <si>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</si>
  <si>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</si>
  <si>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</si>
  <si>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</si>
  <si>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</si>
  <si>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</si>
  <si>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</si>
  <si>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</si>
  <si>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</si>
  <si>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</si>
  <si>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</si>
  <si>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</si>
  <si>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</si>
  <si>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</si>
  <si>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</si>
  <si>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</si>
  <si>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</si>
  <si>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</si>
  <si>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</si>
  <si>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</si>
  <si>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</si>
  <si>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</si>
  <si>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</si>
  <si>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</si>
  <si>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</si>
  <si>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</si>
  <si>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</si>
  <si>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</si>
  <si>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</si>
  <si>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</si>
  <si>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</si>
  <si>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</si>
  <si>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</si>
  <si>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</si>
  <si>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</si>
  <si>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</si>
  <si>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</si>
  <si>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</si>
  <si>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</si>
  <si>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</si>
  <si>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</si>
  <si>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</si>
  <si>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</si>
  <si>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</si>
  <si>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</si>
  <si>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</si>
  <si>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</si>
  <si>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</si>
  <si>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</si>
  <si>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</si>
  <si>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</si>
  <si>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</si>
  <si>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</si>
  <si>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</si>
  <si>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</si>
  <si>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</si>
  <si>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</si>
  <si>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</si>
  <si>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</si>
  <si>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</si>
  <si>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</si>
  <si>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</si>
  <si>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</si>
  <si>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</si>
  <si>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</si>
  <si>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</si>
  <si>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</si>
  <si>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</si>
  <si>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</si>
  <si>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</si>
  <si>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</si>
  <si>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</si>
  <si>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</si>
  <si>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</si>
  <si>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</si>
  <si>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</si>
  <si>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</si>
  <si>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</si>
  <si>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</si>
  <si>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</si>
  <si>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</si>
  <si>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</si>
  <si>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</si>
  <si>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</si>
  <si>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</si>
  <si>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</si>
  <si>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</si>
  <si>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</si>
  <si>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</si>
  <si>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</si>
  <si>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</si>
  <si>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</si>
  <si>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</si>
  <si>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</si>
  <si>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</si>
  <si>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</si>
  <si>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</si>
  <si>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</si>
  <si>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</si>
  <si>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</si>
  <si>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</si>
  <si>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</si>
  <si>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</si>
  <si>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</si>
  <si>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</si>
  <si>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</si>
  <si>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</si>
  <si>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</si>
  <si>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</si>
  <si>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</si>
  <si>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</si>
  <si>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</si>
  <si>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</si>
  <si>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</si>
  <si>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</si>
  <si>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</si>
  <si>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</si>
  <si>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</si>
  <si>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</si>
  <si>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</si>
  <si>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</si>
  <si>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</si>
  <si>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</si>
  <si>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</si>
  <si>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</si>
  <si>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</si>
  <si>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</si>
  <si>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</si>
  <si>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</si>
  <si>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</si>
  <si>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</si>
  <si>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</si>
  <si>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</si>
  <si>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</si>
  <si>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</si>
  <si>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</si>
  <si>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</si>
  <si>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</si>
  <si>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</si>
  <si>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</si>
  <si>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</si>
  <si>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</si>
  <si>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</si>
  <si>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</si>
  <si>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</si>
  <si>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</si>
  <si>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</si>
  <si>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</si>
  <si>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</si>
  <si>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</si>
  <si>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</si>
  <si>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</si>
  <si>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</si>
  <si>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</si>
  <si>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</si>
  <si>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</si>
  <si>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</si>
  <si>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</si>
  <si>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</si>
  <si>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</si>
  <si>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</si>
  <si>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</si>
  <si>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</si>
  <si>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</si>
  <si>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</si>
  <si>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</si>
  <si>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</si>
  <si>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</si>
  <si>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</si>
  <si>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</si>
  <si>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</si>
  <si>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</si>
  <si>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</si>
  <si>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</si>
  <si>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</si>
  <si>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</si>
  <si>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</si>
  <si>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</si>
  <si>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</si>
  <si>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</si>
  <si>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</si>
  <si>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</si>
  <si>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</si>
  <si>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</si>
  <si>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</si>
  <si>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</si>
  <si>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</si>
  <si>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</si>
  <si>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</si>
  <si>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</si>
  <si>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</si>
  <si>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</si>
  <si>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</si>
  <si>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</si>
  <si>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</si>
  <si>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</si>
  <si>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</si>
  <si>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</si>
  <si>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</si>
  <si>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</si>
  <si>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</si>
  <si>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</si>
  <si>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</si>
  <si>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</si>
  <si>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</si>
  <si>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</si>
  <si>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</si>
  <si>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</si>
  <si>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</si>
  <si>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</si>
  <si>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</si>
  <si>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</si>
  <si>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</si>
  <si>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</si>
  <si>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</si>
  <si>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</si>
  <si>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</si>
  <si>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</si>
  <si>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</si>
  <si>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</si>
  <si>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</si>
  <si>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</si>
  <si>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</si>
  <si>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</si>
  <si>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</si>
  <si>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</si>
  <si>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</si>
  <si>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</si>
  <si>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</si>
  <si>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</si>
  <si>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</si>
  <si>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</si>
  <si>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</si>
  <si>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</si>
  <si>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</si>
  <si>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</si>
  <si>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</si>
  <si>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</si>
  <si>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</si>
  <si>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</si>
  <si>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</si>
  <si>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</si>
  <si>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</si>
  <si>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</si>
  <si>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</si>
  <si>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</si>
  <si>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</si>
  <si>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</si>
  <si>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</si>
  <si>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</si>
  <si>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</si>
  <si>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</si>
  <si>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</si>
  <si>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</si>
  <si>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</si>
  <si>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</si>
  <si>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</si>
  <si>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</si>
  <si>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</si>
  <si>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</si>
  <si>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</si>
  <si>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</si>
  <si>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</si>
  <si>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</si>
  <si>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</si>
  <si>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</si>
  <si>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</si>
  <si>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</si>
  <si>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</si>
  <si>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</si>
  <si>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</si>
  <si>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</si>
  <si>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</si>
  <si>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</si>
  <si>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</si>
  <si>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</si>
  <si>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</si>
  <si>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</si>
  <si>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</si>
  <si>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</si>
  <si>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</si>
  <si>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</si>
  <si>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</si>
  <si>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</si>
  <si>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</si>
  <si>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</si>
  <si>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</si>
  <si>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</si>
  <si>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</si>
  <si>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</si>
  <si>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</si>
  <si>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</si>
  <si>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</si>
  <si>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</si>
  <si>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</si>
  <si>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</si>
  <si>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</si>
  <si>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</si>
  <si>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</si>
  <si>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</si>
  <si>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</si>
  <si>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</si>
  <si>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</si>
  <si>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</si>
  <si>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</si>
  <si>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</si>
  <si>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</si>
  <si>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</si>
  <si>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</si>
  <si>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</si>
  <si>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</si>
  <si>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</si>
  <si>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</si>
  <si>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</si>
  <si>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</si>
  <si>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</si>
  <si>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</si>
  <si>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</si>
  <si>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</si>
  <si>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</si>
  <si>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</si>
  <si>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</si>
  <si>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</si>
  <si>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</si>
  <si>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</si>
  <si>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</si>
  <si>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</si>
  <si>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</si>
  <si>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</si>
  <si>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</si>
  <si>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</si>
  <si>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</si>
  <si>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</si>
  <si>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</si>
  <si>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</si>
  <si>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</si>
  <si>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</si>
  <si>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</si>
  <si>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</si>
  <si>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</si>
  <si>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</si>
  <si>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</si>
  <si>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</si>
  <si>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</si>
  <si>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</si>
  <si>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</si>
  <si>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</si>
  <si>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</si>
  <si>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</si>
  <si>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</si>
  <si>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</si>
  <si>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</si>
  <si>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</si>
  <si>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</si>
  <si>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</si>
  <si>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</si>
  <si>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</si>
  <si>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</si>
  <si>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</si>
  <si>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</si>
  <si>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</si>
  <si>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</si>
  <si>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</si>
  <si>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</si>
  <si>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</si>
  <si>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</si>
  <si>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</si>
  <si>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</si>
  <si>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</si>
  <si>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</si>
  <si>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</si>
  <si>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</si>
  <si>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</si>
  <si>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</si>
  <si>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</si>
  <si>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</si>
  <si>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</si>
  <si>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</si>
  <si>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</si>
  <si>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</si>
  <si>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</si>
  <si>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</si>
  <si>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</si>
  <si>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</si>
  <si>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</si>
  <si>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</si>
  <si>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</si>
  <si>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</si>
  <si>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</si>
  <si>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</si>
  <si>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</si>
  <si>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</si>
  <si>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</si>
  <si>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</si>
  <si>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</si>
  <si>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</si>
  <si>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</si>
  <si>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</si>
  <si>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</si>
  <si>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</si>
  <si>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</si>
  <si>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</si>
  <si>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</si>
  <si>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</si>
  <si>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</si>
  <si>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</si>
  <si>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</si>
  <si>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</si>
  <si>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</si>
  <si>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</si>
  <si>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</si>
  <si>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</si>
  <si>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</si>
  <si>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</si>
  <si>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</si>
  <si>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</si>
  <si>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</si>
  <si>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</si>
  <si>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</si>
  <si>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</si>
  <si>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</si>
  <si>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</si>
  <si>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</si>
  <si>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</si>
  <si>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</si>
  <si>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</si>
  <si>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</si>
  <si>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</si>
  <si>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</si>
  <si>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</si>
  <si>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</si>
  <si>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</si>
  <si>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</si>
  <si>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</si>
  <si>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</si>
  <si>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</si>
  <si>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</si>
  <si>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</si>
  <si>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</si>
  <si>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</si>
  <si>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</si>
  <si>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</si>
  <si>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</si>
  <si>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</si>
  <si>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</si>
  <si>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</si>
  <si>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</si>
  <si>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</si>
  <si>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</si>
  <si>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</si>
  <si>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</si>
  <si>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</si>
  <si>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</si>
  <si>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</si>
  <si>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</si>
  <si>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</si>
  <si>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</si>
  <si>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</si>
  <si>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</si>
  <si>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</si>
  <si>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</si>
  <si>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</si>
  <si>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</si>
  <si>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</si>
  <si>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</si>
  <si>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</si>
  <si>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</si>
  <si>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</si>
  <si>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</si>
  <si>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</si>
  <si>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</si>
  <si>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</si>
  <si>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</si>
  <si>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</si>
  <si>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</si>
  <si>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</si>
  <si>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</si>
  <si>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</si>
  <si>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</si>
  <si>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</si>
  <si>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</si>
  <si>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</si>
  <si>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</si>
  <si>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</si>
  <si>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</si>
  <si>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</si>
  <si>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</si>
  <si>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</si>
  <si>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</si>
  <si>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</si>
  <si>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</si>
  <si>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</si>
  <si>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</si>
  <si>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</si>
  <si>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</si>
  <si>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</si>
  <si>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</si>
  <si>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</si>
  <si>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</si>
  <si>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</si>
  <si>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</si>
  <si>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</si>
  <si>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</si>
  <si>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</si>
  <si>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</si>
  <si>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</si>
  <si>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</si>
  <si>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</si>
  <si>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</si>
  <si>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</si>
  <si>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</si>
  <si>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</si>
  <si>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</si>
  <si>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</si>
  <si>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</si>
  <si>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</si>
  <si>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</si>
  <si>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</si>
  <si>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</si>
  <si>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</si>
  <si>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</si>
  <si>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</si>
  <si>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</si>
  <si>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</si>
  <si>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</si>
  <si>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</si>
  <si>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</si>
  <si>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</si>
  <si>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</si>
  <si>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</si>
  <si>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</si>
  <si>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</si>
  <si>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</si>
  <si>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</si>
  <si>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</si>
  <si>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</si>
  <si>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</si>
  <si>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</si>
  <si>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</si>
  <si>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</si>
  <si>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</si>
  <si>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</si>
  <si>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</si>
  <si>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</si>
  <si>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</si>
  <si>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</si>
  <si>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</si>
  <si>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</si>
  <si>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</si>
  <si>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</si>
  <si>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</si>
  <si>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</si>
  <si>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</si>
  <si>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</si>
  <si>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</si>
  <si>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</si>
  <si>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</si>
  <si>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</si>
  <si>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</si>
  <si>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</si>
  <si>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</si>
  <si>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</si>
  <si>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</si>
  <si>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</si>
  <si>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</si>
  <si>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</si>
  <si>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</si>
  <si>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</si>
  <si>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</si>
  <si>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</si>
  <si>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</si>
  <si>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</si>
  <si>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</si>
  <si>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</si>
  <si>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</si>
  <si>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</si>
  <si>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</si>
  <si>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</si>
  <si>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</si>
  <si>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</si>
  <si>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</si>
  <si>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</si>
  <si>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</si>
  <si>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</si>
  <si>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</si>
  <si>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</si>
  <si>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</si>
  <si>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</si>
  <si>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</si>
  <si>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</si>
  <si>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</si>
  <si>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</si>
  <si>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</si>
  <si>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</si>
  <si>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</si>
  <si>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</si>
  <si>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</si>
  <si>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</si>
  <si>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</si>
  <si>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</si>
  <si>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</si>
  <si>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</si>
  <si>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</si>
  <si>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</si>
  <si>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</si>
  <si>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</si>
  <si>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</si>
  <si>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</si>
  <si>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</si>
  <si>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</si>
  <si>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</si>
  <si>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</si>
  <si>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</si>
  <si>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</si>
  <si>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</si>
  <si>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</si>
  <si>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</si>
  <si>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</si>
  <si>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</si>
  <si>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</si>
  <si>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</si>
  <si>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</si>
  <si>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</si>
  <si>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</si>
  <si>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</si>
  <si>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</si>
  <si>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</si>
  <si>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</si>
  <si>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</si>
  <si>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</si>
  <si>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</si>
  <si>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</si>
  <si>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</si>
  <si>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</si>
  <si>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</si>
  <si>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</si>
  <si>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</si>
  <si>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</si>
  <si>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</si>
  <si>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</si>
  <si>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</si>
  <si>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</si>
  <si>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</si>
  <si>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</si>
  <si>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</si>
  <si>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</si>
  <si>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</si>
  <si>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</si>
  <si>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</si>
  <si>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</si>
  <si>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</si>
  <si>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</si>
  <si>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</si>
  <si>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</si>
  <si>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</si>
  <si>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</si>
  <si>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</si>
  <si>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</si>
  <si>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</si>
  <si>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</si>
  <si>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</si>
  <si>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</si>
  <si>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</si>
  <si>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</si>
  <si>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</si>
  <si>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</si>
  <si>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</si>
  <si>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</si>
  <si>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</si>
  <si>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</si>
  <si>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</si>
  <si>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</si>
  <si>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</si>
  <si>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</si>
  <si>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</si>
  <si>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</si>
  <si>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</si>
  <si>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</si>
  <si>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</si>
  <si>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</si>
  <si>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</si>
  <si>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</si>
  <si>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</si>
  <si>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</si>
  <si>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</si>
  <si>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</si>
  <si>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</si>
  <si>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</si>
  <si>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</si>
  <si>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</si>
  <si>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</si>
  <si>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</si>
  <si>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</si>
  <si>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</si>
  <si>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</si>
  <si>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</si>
  <si>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</si>
  <si>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</si>
  <si>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</si>
  <si>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</si>
  <si>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</si>
  <si>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</si>
  <si>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</si>
  <si>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</si>
  <si>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</si>
  <si>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</si>
  <si>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</si>
  <si>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</si>
  <si>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</si>
  <si>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</si>
  <si>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</si>
  <si>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</si>
  <si>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</si>
  <si>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</si>
  <si>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</si>
  <si>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</si>
  <si>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</si>
  <si>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</si>
  <si>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</si>
  <si>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</si>
  <si>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</si>
  <si>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</si>
  <si>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</si>
  <si>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</si>
  <si>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</si>
  <si>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</si>
  <si>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</si>
  <si>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</si>
  <si>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</si>
  <si>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</si>
  <si>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</si>
  <si>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</si>
  <si>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</si>
  <si>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</si>
  <si>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</si>
  <si>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</si>
  <si>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</si>
  <si>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</si>
  <si>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</si>
  <si>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</si>
  <si>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</si>
  <si>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</si>
  <si>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</si>
  <si>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</si>
  <si>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</si>
  <si>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</si>
  <si>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</si>
  <si>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</si>
  <si>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</si>
  <si>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</si>
  <si>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</si>
  <si>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</si>
  <si>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</si>
  <si>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</si>
  <si>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</si>
  <si>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</si>
  <si>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</si>
  <si>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</si>
  <si>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</si>
  <si>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</si>
  <si>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</si>
  <si>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</si>
  <si>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</si>
  <si>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</si>
  <si>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</si>
  <si>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</si>
  <si>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</si>
  <si>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</si>
  <si>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</si>
  <si>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</si>
  <si>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</si>
  <si>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</si>
  <si>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</si>
  <si>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</si>
  <si>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</si>
  <si>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</si>
  <si>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</si>
  <si>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</si>
  <si>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</si>
  <si>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</si>
  <si>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</si>
  <si>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</si>
  <si>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</si>
  <si>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</si>
  <si>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</si>
  <si>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</si>
  <si>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</si>
  <si>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</si>
  <si>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</si>
  <si>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</si>
  <si>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</si>
  <si>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</si>
  <si>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</si>
  <si>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</si>
  <si>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</si>
  <si>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</si>
  <si>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</si>
  <si>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</si>
  <si>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</si>
  <si>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</si>
  <si>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</si>
  <si>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</si>
  <si>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</si>
  <si>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</si>
  <si>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</si>
  <si>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</si>
  <si>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</si>
  <si>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</si>
  <si>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</si>
  <si>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</si>
  <si>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</si>
  <si>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</si>
  <si>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</si>
  <si>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</si>
  <si>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</si>
  <si>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</si>
  <si>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</si>
  <si>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</si>
  <si>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</si>
  <si>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</si>
  <si>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</si>
  <si>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</si>
  <si>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</si>
  <si>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</si>
  <si>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</si>
  <si>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</si>
  <si>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</si>
  <si>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</si>
  <si>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</si>
  <si>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</si>
  <si>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</si>
  <si>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</si>
  <si>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</si>
  <si>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</si>
  <si>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</si>
  <si>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</si>
  <si>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</si>
  <si>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</si>
  <si>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</si>
  <si>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</si>
  <si>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</si>
  <si>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</si>
  <si>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</si>
  <si>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</si>
  <si>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</si>
  <si>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</si>
  <si>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</si>
  <si>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</si>
  <si>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</si>
  <si>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</si>
  <si>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</si>
  <si>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</si>
  <si>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</si>
  <si>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</si>
  <si>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</si>
  <si>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</si>
  <si>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</si>
  <si>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</si>
  <si>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</si>
  <si>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</si>
  <si>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</si>
  <si>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</si>
  <si>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</si>
  <si>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</si>
  <si>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</si>
  <si>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</si>
  <si>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</si>
  <si>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</si>
  <si>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</si>
  <si>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</si>
  <si>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</si>
  <si>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</si>
  <si>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</si>
  <si>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</si>
  <si>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</si>
  <si>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</si>
  <si>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</si>
  <si>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</si>
  <si>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</si>
  <si>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</si>
  <si>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</si>
  <si>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</si>
  <si>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</si>
  <si>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</si>
  <si>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</si>
  <si>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</si>
  <si>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</si>
  <si>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</si>
  <si>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</si>
  <si>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</si>
  <si>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</si>
  <si>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</si>
  <si>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</si>
  <si>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</si>
  <si>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</si>
  <si>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</si>
  <si>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</si>
  <si>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</si>
  <si>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</si>
  <si>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</si>
  <si>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</si>
  <si>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</si>
  <si>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</si>
  <si>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</si>
  <si>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</si>
  <si>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</si>
  <si>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</si>
  <si>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</si>
  <si>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</si>
  <si>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</si>
  <si>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</si>
  <si>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</si>
  <si>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</si>
  <si>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</si>
  <si>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</si>
  <si>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</si>
  <si>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</si>
  <si>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</si>
  <si>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</si>
  <si>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</si>
  <si>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</si>
  <si>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</si>
  <si>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</si>
  <si>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</si>
  <si>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</si>
  <si>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</si>
  <si>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</si>
  <si>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</si>
  <si>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</si>
  <si>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</si>
  <si>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</si>
  <si>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</si>
  <si>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</si>
  <si>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</si>
  <si>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</si>
  <si>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</si>
  <si>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</si>
  <si>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</si>
  <si>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</si>
  <si>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</si>
  <si>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</si>
  <si>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</si>
  <si>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</si>
  <si>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</si>
  <si>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</si>
  <si>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</si>
  <si>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</si>
  <si>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</si>
  <si>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</si>
  <si>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</si>
  <si>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</si>
  <si>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</si>
  <si>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</si>
  <si>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</si>
  <si>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</si>
  <si>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</si>
  <si>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</si>
  <si>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</si>
  <si>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</si>
  <si>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</si>
  <si>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</si>
  <si>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</si>
  <si>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</si>
  <si>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</si>
  <si>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</si>
  <si>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</si>
  <si>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</si>
  <si>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</si>
  <si>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</si>
  <si>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</si>
  <si>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</si>
  <si>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</si>
  <si>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</si>
  <si>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</si>
  <si>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</si>
  <si>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</si>
  <si>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</si>
  <si>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</si>
  <si>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</si>
  <si>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</si>
  <si>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</si>
  <si>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</si>
  <si>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</si>
  <si>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</si>
  <si>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</si>
  <si>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</si>
  <si>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</si>
  <si>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</si>
  <si>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</si>
  <si>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</si>
  <si>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</si>
  <si>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</si>
  <si>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</si>
  <si>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</si>
  <si>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</si>
  <si>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</si>
  <si>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</si>
  <si>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</si>
  <si>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</si>
  <si>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</si>
  <si>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</si>
  <si>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</si>
  <si>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</si>
  <si>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</si>
  <si>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</si>
  <si>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</si>
  <si>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</si>
  <si>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</si>
  <si>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</si>
  <si>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</si>
  <si>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</si>
  <si>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</si>
  <si>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</si>
  <si>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</si>
  <si>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</si>
  <si>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</si>
  <si>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</si>
  <si>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</si>
  <si>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</si>
  <si>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</si>
  <si>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</si>
  <si>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</si>
  <si>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</si>
  <si>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</si>
  <si>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</si>
  <si>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</si>
  <si>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</si>
  <si>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</si>
  <si>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</si>
  <si>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</si>
  <si>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</si>
  <si>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</si>
  <si>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</si>
  <si>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</si>
  <si>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</si>
  <si>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</si>
  <si>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</si>
  <si>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</si>
  <si>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</si>
  <si>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</si>
  <si>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</si>
  <si>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</si>
  <si>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</si>
  <si>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</si>
  <si>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</si>
  <si>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</si>
  <si>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</si>
  <si>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</si>
  <si>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</si>
  <si>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</si>
  <si>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</si>
  <si>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</si>
  <si>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</si>
  <si>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</si>
  <si>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</si>
  <si>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</si>
  <si>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</si>
  <si>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</si>
  <si>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</si>
  <si>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</si>
  <si>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</si>
  <si>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</si>
  <si>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</si>
  <si>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</si>
  <si>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</si>
  <si>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</si>
  <si>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</si>
  <si>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</si>
  <si>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</si>
  <si>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</si>
  <si>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</si>
  <si>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</si>
  <si>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</si>
  <si>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</si>
  <si>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</si>
  <si>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</si>
  <si>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</si>
  <si>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</si>
  <si>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</si>
  <si>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</si>
  <si>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</si>
  <si>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</si>
  <si>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</si>
  <si>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</si>
  <si>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</si>
  <si>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</si>
  <si>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</si>
  <si>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</si>
  <si>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</si>
  <si>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</si>
  <si>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</si>
  <si>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</si>
  <si>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</si>
  <si>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</si>
  <si>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</si>
  <si>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</si>
  <si>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</si>
  <si>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</si>
  <si>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</si>
  <si>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</si>
  <si>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</si>
  <si>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</si>
  <si>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</si>
  <si>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</si>
  <si>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</si>
  <si>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</si>
  <si>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</si>
  <si>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</si>
  <si>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</si>
  <si>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</si>
  <si>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</si>
  <si>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</si>
  <si>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</si>
  <si>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</si>
  <si>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</si>
  <si>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</si>
  <si>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</si>
  <si>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</si>
  <si>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</si>
  <si>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</si>
  <si>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</si>
  <si>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</si>
  <si>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</si>
  <si>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</si>
  <si>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</si>
  <si>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</si>
  <si>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</si>
  <si>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</si>
  <si>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</si>
  <si>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</si>
  <si>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</si>
  <si>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</si>
  <si>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</si>
  <si>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</si>
  <si>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</si>
  <si>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</si>
  <si>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</si>
  <si>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</si>
  <si>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</si>
  <si>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</si>
  <si>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</si>
  <si>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</si>
  <si>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</si>
  <si>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</si>
  <si>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</si>
  <si>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</si>
  <si>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</si>
  <si>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</si>
  <si>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</si>
  <si>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</si>
  <si>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</si>
  <si>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</si>
  <si>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</si>
  <si>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</si>
  <si>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</si>
  <si>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</si>
  <si>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</si>
  <si>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</si>
  <si>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</si>
  <si>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</si>
  <si>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</si>
  <si>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</si>
  <si>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</si>
  <si>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</si>
  <si>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</si>
  <si>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</si>
  <si>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</si>
  <si>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</si>
  <si>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</si>
  <si>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</si>
  <si>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</si>
  <si>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</si>
  <si>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</si>
  <si>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</si>
  <si>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</si>
  <si>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</si>
  <si>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</si>
  <si>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</si>
  <si>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</si>
  <si>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</si>
  <si>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</si>
  <si>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</si>
  <si>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</si>
  <si>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</si>
  <si>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</si>
  <si>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</si>
  <si>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</si>
  <si>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</si>
  <si>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</si>
  <si>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</si>
  <si>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</si>
  <si>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</si>
  <si>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</si>
  <si>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</si>
  <si>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</si>
  <si>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</si>
  <si>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</si>
  <si>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</si>
  <si>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</si>
  <si>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</si>
  <si>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</si>
  <si>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</si>
  <si>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</si>
  <si>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</si>
  <si>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</si>
  <si>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</si>
  <si>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</si>
  <si>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</si>
  <si>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</si>
  <si>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</si>
  <si>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</si>
  <si>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</si>
  <si>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</si>
  <si>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</si>
  <si>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</si>
  <si>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</si>
  <si>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</si>
  <si>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</si>
  <si>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</si>
  <si>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</si>
  <si>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</si>
  <si>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</si>
  <si>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</si>
  <si>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</si>
  <si>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</si>
  <si>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</si>
  <si>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</si>
  <si>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</si>
  <si>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</si>
  <si>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</si>
  <si>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</si>
  <si>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</si>
  <si>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</si>
  <si>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</si>
  <si>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</si>
  <si>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</si>
  <si>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</si>
  <si>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</si>
  <si>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</si>
  <si>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</si>
  <si>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</si>
  <si>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</si>
  <si>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</si>
  <si>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</si>
  <si>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</si>
  <si>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</si>
  <si>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</si>
  <si>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</si>
  <si>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</si>
  <si>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</si>
  <si>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</si>
  <si>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</si>
  <si>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</si>
  <si>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</si>
  <si>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</si>
  <si>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</si>
  <si>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</si>
  <si>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</si>
  <si>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</si>
  <si>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</si>
  <si>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</si>
  <si>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</si>
  <si>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</si>
  <si>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</si>
  <si>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</si>
  <si>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</si>
  <si>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</si>
  <si>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</si>
  <si>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</si>
  <si>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</si>
  <si>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</si>
  <si>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</si>
  <si>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</si>
  <si>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</si>
  <si>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</si>
  <si>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</si>
  <si>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</si>
  <si>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</si>
  <si>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</si>
  <si>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</si>
  <si>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</si>
  <si>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</si>
  <si>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</si>
  <si>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</si>
  <si>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</si>
  <si>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</si>
  <si>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</si>
  <si>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</si>
  <si>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</si>
  <si>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</si>
  <si>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</si>
  <si>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</si>
  <si>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</si>
  <si>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</si>
  <si>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</si>
  <si>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</si>
  <si>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</si>
  <si>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</si>
  <si>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</si>
  <si>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</si>
  <si>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</si>
  <si>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</si>
  <si>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</si>
  <si>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</si>
  <si>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</si>
  <si>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</si>
  <si>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</si>
  <si>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</si>
  <si>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</si>
  <si>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</si>
  <si>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</si>
  <si>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</si>
  <si>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</si>
  <si>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</si>
  <si>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</si>
  <si>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</si>
  <si>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</si>
  <si>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</si>
  <si>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</si>
  <si>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</si>
  <si>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</si>
  <si>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</si>
  <si>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</si>
  <si>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</si>
  <si>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</si>
  <si>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</si>
  <si>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</si>
  <si>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</si>
  <si>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</si>
  <si>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</si>
  <si>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</si>
  <si>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</si>
  <si>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</si>
  <si>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</si>
  <si>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</si>
  <si>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</si>
  <si>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</si>
  <si>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</si>
  <si>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</si>
  <si>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</si>
  <si>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</si>
  <si>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</si>
  <si>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</si>
  <si>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</si>
  <si>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</si>
  <si>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</si>
  <si>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</si>
  <si>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</si>
  <si>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</si>
  <si>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</si>
  <si>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</si>
  <si>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</si>
  <si>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</si>
  <si>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</si>
  <si>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</si>
  <si>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</si>
  <si>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</si>
  <si>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</si>
  <si>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</si>
  <si>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</si>
  <si>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</si>
  <si>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</si>
  <si>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</si>
  <si>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</si>
  <si>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</si>
  <si>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</si>
  <si>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</si>
  <si>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</si>
  <si>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</si>
  <si>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</si>
  <si>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</si>
  <si>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</si>
  <si>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</si>
  <si>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</si>
  <si>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</si>
  <si>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</si>
  <si>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</si>
  <si>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</si>
  <si>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</si>
  <si>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</si>
  <si>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</si>
  <si>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</si>
  <si>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</si>
  <si>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</si>
  <si>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</si>
  <si>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</si>
  <si>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</si>
  <si>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</si>
  <si>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</si>
  <si>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</si>
  <si>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</si>
  <si>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</si>
  <si>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</si>
  <si>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</si>
  <si>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</si>
  <si>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</si>
  <si>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</si>
  <si>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</si>
  <si>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</si>
  <si>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</si>
  <si>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</si>
  <si>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</si>
  <si>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</si>
  <si>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</si>
  <si>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</si>
  <si>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</si>
  <si>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</si>
  <si>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</si>
  <si>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</si>
  <si>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</si>
  <si>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</si>
  <si>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</si>
  <si>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</si>
  <si>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</si>
  <si>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</si>
  <si>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</si>
  <si>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</si>
  <si>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</si>
  <si>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</si>
  <si>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</si>
  <si>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</si>
  <si>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</si>
  <si>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</si>
  <si>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</si>
  <si>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</si>
  <si>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</si>
  <si>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</si>
  <si>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</si>
  <si>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</si>
  <si>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</si>
  <si>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</si>
  <si>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</si>
  <si>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</si>
  <si>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</si>
  <si>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</si>
  <si>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</si>
  <si>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</si>
  <si>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</si>
  <si>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</si>
  <si>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</si>
  <si>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</si>
  <si>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</si>
  <si>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</si>
  <si>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</si>
  <si>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</si>
  <si>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</si>
  <si>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</si>
  <si>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</si>
  <si>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</si>
  <si>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</si>
  <si>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</si>
  <si>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</si>
  <si>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</si>
  <si>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</si>
  <si>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</si>
  <si>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</si>
  <si>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</si>
  <si>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</si>
  <si>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</si>
  <si>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</si>
  <si>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</si>
  <si>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</si>
  <si>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</si>
  <si>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</si>
  <si>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</si>
  <si>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</si>
  <si>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</si>
  <si>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</si>
  <si>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</si>
  <si>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</si>
  <si>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</si>
  <si>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</si>
  <si>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</si>
  <si>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</si>
  <si>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</si>
  <si>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</si>
  <si>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</si>
  <si>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</si>
  <si>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</si>
  <si>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</si>
  <si>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</si>
  <si>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</si>
  <si>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</si>
  <si>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</si>
  <si>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</si>
  <si>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</si>
  <si>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</si>
  <si>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</si>
  <si>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</si>
  <si>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</si>
  <si>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</si>
  <si>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</si>
  <si>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</si>
  <si>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</si>
  <si>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</si>
  <si>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</si>
  <si>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</si>
  <si>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</si>
  <si>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</si>
  <si>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</si>
  <si>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</si>
  <si>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</si>
  <si>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</si>
  <si>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</si>
  <si>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</si>
  <si>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</si>
  <si>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</si>
  <si>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</si>
  <si>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</si>
  <si>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</si>
  <si>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</si>
  <si>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</si>
  <si>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</si>
  <si>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</si>
  <si>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</si>
  <si>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</si>
  <si>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</si>
  <si>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</si>
  <si>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</si>
  <si>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</si>
  <si>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</si>
  <si>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</si>
  <si>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</si>
  <si>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</si>
  <si>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</si>
  <si>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</si>
  <si>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</si>
  <si>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</si>
  <si>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</si>
  <si>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</si>
  <si>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</si>
  <si>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</si>
  <si>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</si>
  <si>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</si>
  <si>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</si>
  <si>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</si>
  <si>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</si>
  <si>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</si>
  <si>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</si>
  <si>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</si>
  <si>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</si>
  <si>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</si>
  <si>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</si>
  <si>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</si>
  <si>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</si>
  <si>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</si>
  <si>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</si>
  <si>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</si>
  <si>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</si>
  <si>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</si>
  <si>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</si>
  <si>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</si>
  <si>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</si>
  <si>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</si>
  <si>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</si>
  <si>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</si>
  <si>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</si>
  <si>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</si>
  <si>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</si>
  <si>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</si>
  <si>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</si>
  <si>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</si>
  <si>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</si>
  <si>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</si>
  <si>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</si>
  <si>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</si>
  <si>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</si>
  <si>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</si>
  <si>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</si>
  <si>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</si>
  <si>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</si>
  <si>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</si>
  <si>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</si>
  <si>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</si>
  <si>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</si>
  <si>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</si>
  <si>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</si>
  <si>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</si>
  <si>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</si>
  <si>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</si>
  <si>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</si>
  <si>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</si>
  <si>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</si>
  <si>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</si>
  <si>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</si>
  <si>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</si>
  <si>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</si>
  <si>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</si>
  <si>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</si>
  <si>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</si>
  <si>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</si>
  <si>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</si>
  <si>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</si>
  <si>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</si>
  <si>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</si>
  <si>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</si>
  <si>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</si>
  <si>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</si>
  <si>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</si>
  <si>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</si>
  <si>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</si>
  <si>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</si>
  <si>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</si>
  <si>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</si>
  <si>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</si>
  <si>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</si>
  <si>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</si>
  <si>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</si>
  <si>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</si>
  <si>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</si>
  <si>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</si>
  <si>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</si>
  <si>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</si>
  <si>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</si>
  <si>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</si>
  <si>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</si>
  <si>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</si>
  <si>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</si>
  <si>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</si>
  <si>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</si>
  <si>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</si>
  <si>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</si>
  <si>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</si>
  <si>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</si>
  <si>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</si>
  <si>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</si>
  <si>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</si>
  <si>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</si>
  <si>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</si>
  <si>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</si>
  <si>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</si>
  <si>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</si>
  <si>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</si>
  <si>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</si>
  <si>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</si>
  <si>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</si>
  <si>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</si>
  <si>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</si>
  <si>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</si>
  <si>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</si>
  <si>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</si>
  <si>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</si>
  <si>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</si>
  <si>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</si>
  <si>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</si>
  <si>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</si>
  <si>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</si>
  <si>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</si>
  <si>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</si>
  <si>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</si>
  <si>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</si>
  <si>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</si>
  <si>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</si>
  <si>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</si>
  <si>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</si>
  <si>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</si>
  <si>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</si>
  <si>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</si>
  <si>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</si>
  <si>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</si>
  <si>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</si>
  <si>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</si>
  <si>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</si>
  <si>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</si>
  <si>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</si>
  <si>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</si>
  <si>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</si>
  <si>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</si>
  <si>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</si>
  <si>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</si>
  <si>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</si>
  <si>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</si>
  <si>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</si>
  <si>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</si>
  <si>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</si>
  <si>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</si>
  <si>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</si>
  <si>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</si>
  <si>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</si>
  <si>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</si>
  <si>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</si>
  <si>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</si>
  <si>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</si>
  <si>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</si>
  <si>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</si>
  <si>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</si>
  <si>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</si>
  <si>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</si>
  <si>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</si>
  <si>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</si>
  <si>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</si>
  <si>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</si>
  <si>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</si>
  <si>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</si>
  <si>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</si>
  <si>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</si>
  <si>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</si>
  <si>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</si>
  <si>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</si>
  <si>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</si>
  <si>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</si>
  <si>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</si>
  <si>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</si>
  <si>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</si>
  <si>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</si>
  <si>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</si>
  <si>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</si>
  <si>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</si>
  <si>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</si>
  <si>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</si>
  <si>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</si>
  <si>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</si>
  <si>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</si>
  <si>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</si>
  <si>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</si>
  <si>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</si>
  <si>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</si>
  <si>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</si>
  <si>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</si>
  <si>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</si>
  <si>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</si>
  <si>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</si>
  <si>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</si>
  <si>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</si>
  <si>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</si>
  <si>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</si>
  <si>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</si>
  <si>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</si>
  <si>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</si>
  <si>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</si>
  <si>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</si>
  <si>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</si>
  <si>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</si>
  <si>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</si>
  <si>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</si>
  <si>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</si>
  <si>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</si>
  <si>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</si>
  <si>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</si>
  <si>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</si>
  <si>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</si>
  <si>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</si>
  <si>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</si>
  <si>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</si>
  <si>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</si>
  <si>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</si>
  <si>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</si>
  <si>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</si>
  <si>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</si>
  <si>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</si>
  <si>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</si>
  <si>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</si>
  <si>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</si>
  <si>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</si>
  <si>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</si>
  <si>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</si>
  <si>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</si>
  <si>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</si>
  <si>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</si>
  <si>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</si>
  <si>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</si>
  <si>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</si>
  <si>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</si>
  <si>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</si>
  <si>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</si>
  <si>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</si>
  <si>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</si>
  <si>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</si>
  <si>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</si>
  <si>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</si>
  <si>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</si>
  <si>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</si>
  <si>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</si>
  <si>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</si>
  <si>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</si>
  <si>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</si>
  <si>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</si>
  <si>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</si>
  <si>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</si>
  <si>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</si>
  <si>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</si>
  <si>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</si>
  <si>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</si>
  <si>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</si>
  <si>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</si>
  <si>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</si>
  <si>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</si>
  <si>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</si>
  <si>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</si>
  <si>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</si>
  <si>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</si>
  <si>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</si>
  <si>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</si>
  <si>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</si>
  <si>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</si>
  <si>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</si>
  <si>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</si>
  <si>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</si>
  <si>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</si>
  <si>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</si>
  <si>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</si>
  <si>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</si>
  <si>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</si>
  <si>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</si>
  <si>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</si>
  <si>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</si>
  <si>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</si>
  <si>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</si>
  <si>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</si>
  <si>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</si>
  <si>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</si>
  <si>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</si>
  <si>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</si>
  <si>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</si>
  <si>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</si>
  <si>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</si>
  <si>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</si>
  <si>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</si>
  <si>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</si>
  <si>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</si>
  <si>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</si>
  <si>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</si>
  <si>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</si>
  <si>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</si>
  <si>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</si>
  <si>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</si>
  <si>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</si>
  <si>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</si>
  <si>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</si>
  <si>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</si>
  <si>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</si>
  <si>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</si>
  <si>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</si>
  <si>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</si>
  <si>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</si>
  <si>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</si>
  <si>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</si>
  <si>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</si>
  <si>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</si>
  <si>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</si>
  <si>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</si>
  <si>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</si>
  <si>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</si>
  <si>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</si>
  <si>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</si>
  <si>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</si>
  <si>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</si>
  <si>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</si>
  <si>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</si>
  <si>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</si>
  <si>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</si>
  <si>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</si>
  <si>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</si>
  <si>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</si>
  <si>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</si>
  <si>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</si>
  <si>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</si>
  <si>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</si>
  <si>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</si>
  <si>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</si>
  <si>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</si>
  <si>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</si>
  <si>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</si>
  <si>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</si>
  <si>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</si>
  <si>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</si>
  <si>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</si>
  <si>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</si>
  <si>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</si>
  <si>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</si>
  <si>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</si>
  <si>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</si>
  <si>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</si>
  <si>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</si>
  <si>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</si>
  <si>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</si>
  <si>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</si>
  <si>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</si>
  <si>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</si>
  <si>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</si>
  <si>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</si>
  <si>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</si>
  <si>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</si>
  <si>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</si>
  <si>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</si>
  <si>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</si>
  <si>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</si>
  <si>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</si>
  <si>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</si>
  <si>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</si>
  <si>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</si>
  <si>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</si>
  <si>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</si>
  <si>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</si>
  <si>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</si>
  <si>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</si>
  <si>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</si>
  <si>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</si>
  <si>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</si>
  <si>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</si>
  <si>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</si>
  <si>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</si>
  <si>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</si>
  <si>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</si>
  <si>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</si>
  <si>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</si>
  <si>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</si>
  <si>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</si>
  <si>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</si>
  <si>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</si>
  <si>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</si>
  <si>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</si>
  <si>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</si>
  <si>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</si>
  <si>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</si>
  <si>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</si>
  <si>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</si>
  <si>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</si>
  <si>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</si>
  <si>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</si>
  <si>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</si>
  <si>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</si>
  <si>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</si>
  <si>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</si>
  <si>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</si>
  <si>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</si>
  <si>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</si>
  <si>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</si>
  <si>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</si>
  <si>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</si>
  <si>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</si>
  <si>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</si>
  <si>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</si>
  <si>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</si>
  <si>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</si>
  <si>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</si>
  <si>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</si>
  <si>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</si>
  <si>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</si>
  <si>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</si>
  <si>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</si>
  <si>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</si>
  <si>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</si>
  <si>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</si>
  <si>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</si>
  <si>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</si>
  <si>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</si>
  <si>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</si>
  <si>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</si>
  <si>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</si>
  <si>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</si>
  <si>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</si>
  <si>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</si>
  <si>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</si>
  <si>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</si>
  <si>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</si>
  <si>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</si>
  <si>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</si>
  <si>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</si>
  <si>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</si>
  <si>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</si>
  <si>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</si>
  <si>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</si>
  <si>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</si>
  <si>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</si>
  <si>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</si>
  <si>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</si>
  <si>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</si>
  <si>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</si>
  <si>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</si>
  <si>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</si>
  <si>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</si>
  <si>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</si>
  <si>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</si>
  <si>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</si>
  <si>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</si>
  <si>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</si>
  <si>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</si>
  <si>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</si>
  <si>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</si>
  <si>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</si>
  <si>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</si>
  <si>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</si>
  <si>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</si>
  <si>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</si>
  <si>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</si>
  <si>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</si>
  <si>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</si>
  <si>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</si>
  <si>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</si>
  <si>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</si>
  <si>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</si>
  <si>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</si>
  <si>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</si>
  <si>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</si>
  <si>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</si>
  <si>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</si>
  <si>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</si>
  <si>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</si>
  <si>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</si>
  <si>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</si>
  <si>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</si>
  <si>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</si>
  <si>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</si>
  <si>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</si>
  <si>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</si>
  <si>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</si>
  <si>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</si>
  <si>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</si>
  <si>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</si>
  <si>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</si>
  <si>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</si>
  <si>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</si>
  <si>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</si>
  <si>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</si>
  <si>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</si>
  <si>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</si>
  <si>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</si>
  <si>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</si>
  <si>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</si>
  <si>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</si>
  <si>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</si>
  <si>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</si>
  <si>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</si>
  <si>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</si>
  <si>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</si>
  <si>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</si>
  <si>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</si>
  <si>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</si>
  <si>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</si>
  <si>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</si>
  <si>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</si>
  <si>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</si>
  <si>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</si>
  <si>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</si>
  <si>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</si>
  <si>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</si>
  <si>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</si>
  <si>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</si>
  <si>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</si>
  <si>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</si>
  <si>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</si>
  <si>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</si>
  <si>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</si>
  <si>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</si>
  <si>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</si>
  <si>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</si>
  <si>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</si>
  <si>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</si>
  <si>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</si>
  <si>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</si>
  <si>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</si>
  <si>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</si>
  <si>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</si>
  <si>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</si>
  <si>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</si>
  <si>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</si>
  <si>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</si>
  <si>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</si>
  <si>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</si>
  <si>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</si>
  <si>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</si>
  <si>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</si>
  <si>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</si>
  <si>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</si>
  <si>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</si>
  <si>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</si>
  <si>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</si>
  <si>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</si>
  <si>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</si>
  <si>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</si>
  <si>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</si>
  <si>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</si>
  <si>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</si>
  <si>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</si>
  <si>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</si>
  <si>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</si>
  <si>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</si>
  <si>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</si>
  <si>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</si>
  <si>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</si>
  <si>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</si>
  <si>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</si>
  <si>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</si>
  <si>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</si>
  <si>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</si>
  <si>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</si>
  <si>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</si>
  <si>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</si>
  <si>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</si>
  <si>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</si>
  <si>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</si>
  <si>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</si>
  <si>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</si>
  <si>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</si>
  <si>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</si>
  <si>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</si>
  <si>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</si>
  <si>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</si>
  <si>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</si>
  <si>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</si>
  <si>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</si>
  <si>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</si>
  <si>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</si>
  <si>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</si>
  <si>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</si>
  <si>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</si>
  <si>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</si>
  <si>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</si>
  <si>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</si>
  <si>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</si>
  <si>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</si>
  <si>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</si>
  <si>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</si>
  <si>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</si>
  <si>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</si>
  <si>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</si>
  <si>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</si>
  <si>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</si>
  <si>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</si>
  <si>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</si>
  <si>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</si>
  <si>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</si>
  <si>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</si>
  <si>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</si>
  <si>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</si>
  <si>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</si>
  <si>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</si>
  <si>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</si>
  <si>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</si>
  <si>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</si>
  <si>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</si>
  <si>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</si>
  <si>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</si>
  <si>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</si>
  <si>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</si>
  <si>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</si>
  <si>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</si>
  <si>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</si>
  <si>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</si>
  <si>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</si>
  <si>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</si>
  <si>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</si>
  <si>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</si>
  <si>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</si>
  <si>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</si>
  <si>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</si>
  <si>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</si>
  <si>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</si>
  <si>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</si>
  <si>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</si>
  <si>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</si>
  <si>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</si>
  <si>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</si>
  <si>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</si>
  <si>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</si>
  <si>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</si>
  <si>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</si>
  <si>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</si>
  <si>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</si>
  <si>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</si>
  <si>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</si>
  <si>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</si>
  <si>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</si>
  <si>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</si>
  <si>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</si>
  <si>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</si>
  <si>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</si>
  <si>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</si>
  <si>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</si>
  <si>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</si>
  <si>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</si>
  <si>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</si>
  <si>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</si>
  <si>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</si>
  <si>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</si>
  <si>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</si>
  <si>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</si>
  <si>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</si>
  <si>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</si>
  <si>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</si>
  <si>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</si>
  <si>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</si>
  <si>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</si>
  <si>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</si>
  <si>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</si>
  <si>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</si>
  <si>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</si>
  <si>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</si>
  <si>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</si>
  <si>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</si>
  <si>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</si>
  <si>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</si>
  <si>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</si>
  <si>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</si>
  <si>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</si>
  <si>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</si>
  <si>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</si>
  <si>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</si>
  <si>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</si>
  <si>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</si>
  <si>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</si>
  <si>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</si>
  <si>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</si>
  <si>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</si>
  <si>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</si>
  <si>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</si>
  <si>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</si>
  <si>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</si>
  <si>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</si>
  <si>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</si>
  <si>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</si>
  <si>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</si>
  <si>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</si>
  <si>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</si>
  <si>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</si>
  <si>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</si>
  <si>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</si>
  <si>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</si>
  <si>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</si>
  <si>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</si>
  <si>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</si>
  <si>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</si>
  <si>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</si>
  <si>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</si>
  <si>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</si>
  <si>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</si>
  <si>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</si>
  <si>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</si>
  <si>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</si>
  <si>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</si>
  <si>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</si>
  <si>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</si>
  <si>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</si>
  <si>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</si>
  <si>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</si>
  <si>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</si>
  <si>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</si>
  <si>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</si>
  <si>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</si>
  <si>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</si>
  <si>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</si>
  <si>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</si>
  <si>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</si>
  <si>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</si>
  <si>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</si>
  <si>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</si>
  <si>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</si>
  <si>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</si>
  <si>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</si>
  <si>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</si>
  <si>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</si>
  <si>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</si>
  <si>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</si>
  <si>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</si>
  <si>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</si>
  <si>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</si>
  <si>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</si>
  <si>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</si>
  <si>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</si>
  <si>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</si>
  <si>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</si>
  <si>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</si>
  <si>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</si>
  <si>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</si>
  <si>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</si>
  <si>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</si>
  <si>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</si>
  <si>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</si>
  <si>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</si>
  <si>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</si>
  <si>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</si>
  <si>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</si>
  <si>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</si>
  <si>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</si>
  <si>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</si>
  <si>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</si>
  <si>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</si>
  <si>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</si>
  <si>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</si>
  <si>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</si>
  <si>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</si>
  <si>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</si>
  <si>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</si>
  <si>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</si>
  <si>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</si>
  <si>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</si>
  <si>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</si>
  <si>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</si>
  <si>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</si>
  <si>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</si>
  <si>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</si>
  <si>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</si>
  <si>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</si>
  <si>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</si>
  <si>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</si>
  <si>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</si>
  <si>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</si>
  <si>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</si>
  <si>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</si>
  <si>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</si>
  <si>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</si>
  <si>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</si>
  <si>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</si>
  <si>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</si>
  <si>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</si>
  <si>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</si>
  <si>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</si>
  <si>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</si>
  <si>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</si>
  <si>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</si>
  <si>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</si>
  <si>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</si>
  <si>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</si>
  <si>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</si>
  <si>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</si>
  <si>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</si>
  <si>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</si>
  <si>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</si>
  <si>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</si>
  <si>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</si>
  <si>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</si>
  <si>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</si>
  <si>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</si>
  <si>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</si>
  <si>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</si>
  <si>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</si>
  <si>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</si>
  <si>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</si>
  <si>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</si>
  <si>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</si>
  <si>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</si>
  <si>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</si>
  <si>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</si>
  <si>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</si>
  <si>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</si>
  <si>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</si>
  <si>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</si>
  <si>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</si>
  <si>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</si>
  <si>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</si>
  <si>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</si>
  <si>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</si>
  <si>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</si>
  <si>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</si>
  <si>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</si>
  <si>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</si>
  <si>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</si>
  <si>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</si>
  <si>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</si>
  <si>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</si>
  <si>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</si>
  <si>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</si>
  <si>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</si>
  <si>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</si>
  <si>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</si>
  <si>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</si>
  <si>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</si>
  <si>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</si>
  <si>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</si>
  <si>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</si>
  <si>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</si>
  <si>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</si>
  <si>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</si>
  <si>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</si>
  <si>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</si>
  <si>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</si>
  <si>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</si>
  <si>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</si>
  <si>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</si>
  <si>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</si>
  <si>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</si>
  <si>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</si>
  <si>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</si>
  <si>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</si>
  <si>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</si>
  <si>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</si>
  <si>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</si>
  <si>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</si>
  <si>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</si>
  <si>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</si>
  <si>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</si>
  <si>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</si>
  <si>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</si>
  <si>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</si>
  <si>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</si>
  <si>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</si>
  <si>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</si>
  <si>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</si>
  <si>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</si>
  <si>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</si>
  <si>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</si>
  <si>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</si>
  <si>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</si>
  <si>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</si>
  <si>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</si>
  <si>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</si>
  <si>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</si>
  <si>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</si>
  <si>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</si>
  <si>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</si>
  <si>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</si>
  <si>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</si>
  <si>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</si>
  <si>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</si>
  <si>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</si>
  <si>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</si>
  <si>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</si>
  <si>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</si>
  <si>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</si>
  <si>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</si>
  <si>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</si>
  <si>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</si>
  <si>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</si>
  <si>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</si>
  <si>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</si>
  <si>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</si>
  <si>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</si>
  <si>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</si>
  <si>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</si>
  <si>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</si>
  <si>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</si>
  <si>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</si>
  <si>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</si>
  <si>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</si>
  <si>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</si>
  <si>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</si>
  <si>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</si>
  <si>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</si>
  <si>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</si>
  <si>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</si>
  <si>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</si>
  <si>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</si>
  <si>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</si>
  <si>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</si>
  <si>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</si>
  <si>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</si>
  <si>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</si>
  <si>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</si>
  <si>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</si>
  <si>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</si>
  <si>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</si>
  <si>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</si>
  <si>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</si>
  <si>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</si>
  <si>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</si>
  <si>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</si>
  <si>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</si>
  <si>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</si>
  <si>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</si>
  <si>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</si>
  <si>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</si>
  <si>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</si>
  <si>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</si>
  <si>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</si>
  <si>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</si>
  <si>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</si>
  <si>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</si>
  <si>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</si>
  <si>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</si>
  <si>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</si>
  <si>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</si>
  <si>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</si>
  <si>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</si>
  <si>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</si>
  <si>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</si>
  <si>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</si>
  <si>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</si>
  <si>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</si>
  <si>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</si>
  <si>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</si>
  <si>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</si>
  <si>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</si>
  <si>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</si>
  <si>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</si>
  <si>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</si>
  <si>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</si>
  <si>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</si>
  <si>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</si>
  <si>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</si>
  <si>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</si>
  <si>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</si>
  <si>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</si>
  <si>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</si>
  <si>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</si>
  <si>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</si>
  <si>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</si>
  <si>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</si>
  <si>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</si>
  <si>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</si>
  <si>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</si>
  <si>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</si>
  <si>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</si>
  <si>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</si>
  <si>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</si>
  <si>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</si>
  <si>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</si>
  <si>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</si>
  <si>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</si>
  <si>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</si>
  <si>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</si>
  <si>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</si>
  <si>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</si>
  <si>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</si>
  <si>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</si>
  <si>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</si>
  <si>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</si>
  <si>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</si>
  <si>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</si>
  <si>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</si>
  <si>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</si>
  <si>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</si>
  <si>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</si>
  <si>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</si>
  <si>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</si>
  <si>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</si>
  <si>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</si>
  <si>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</si>
  <si>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</si>
  <si>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</si>
  <si>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</si>
  <si>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</si>
  <si>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</si>
  <si>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</si>
  <si>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</si>
  <si>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</si>
  <si>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</si>
  <si>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</si>
  <si>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</si>
  <si>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</si>
  <si>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</si>
  <si>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</si>
  <si>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</si>
  <si>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</si>
  <si>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</si>
  <si>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</si>
  <si>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</si>
  <si>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</si>
  <si>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</si>
  <si>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</si>
  <si>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</si>
  <si>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</si>
  <si>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</si>
  <si>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</si>
  <si>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</si>
  <si>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</si>
  <si>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</si>
  <si>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</si>
  <si>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</si>
  <si>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</si>
  <si>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</si>
  <si>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</si>
  <si>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</si>
  <si>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</si>
  <si>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</si>
  <si>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</si>
  <si>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</si>
  <si>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</si>
  <si>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</si>
  <si>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</si>
  <si>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</si>
  <si>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</si>
  <si>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</si>
  <si>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</si>
  <si>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</si>
  <si>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</si>
  <si>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</si>
  <si>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</si>
  <si>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</si>
  <si>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</si>
  <si>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</si>
  <si>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</si>
  <si>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</si>
  <si>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</si>
  <si>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</si>
  <si>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</si>
  <si>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</si>
  <si>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</si>
  <si>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</si>
  <si>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</si>
  <si>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</si>
  <si>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</si>
  <si>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</si>
  <si>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</si>
  <si>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</si>
  <si>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</si>
  <si>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</si>
  <si>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</si>
  <si>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</si>
  <si>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</si>
  <si>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</si>
  <si>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</si>
  <si>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</si>
  <si>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</si>
  <si>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</si>
  <si>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</si>
  <si>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</si>
  <si>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</si>
  <si>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</si>
  <si>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</si>
  <si>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</si>
  <si>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</si>
  <si>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</si>
  <si>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</si>
  <si>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</si>
  <si>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</si>
  <si>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</si>
  <si>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</si>
  <si>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</si>
  <si>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</si>
  <si>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</si>
  <si>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</si>
  <si>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</si>
  <si>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</si>
  <si>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</si>
  <si>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</si>
  <si>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</si>
  <si>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</si>
  <si>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</si>
  <si>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</si>
  <si>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</si>
  <si>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</si>
  <si>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</si>
  <si>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</si>
  <si>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</si>
  <si>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</si>
  <si>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</si>
  <si>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</si>
  <si>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</si>
  <si>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</si>
  <si>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</si>
  <si>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</si>
  <si>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</si>
  <si>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</si>
  <si>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</si>
  <si>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</si>
  <si>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</si>
  <si>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</si>
  <si>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</si>
  <si>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</si>
  <si>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</si>
  <si>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</si>
  <si>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</si>
  <si>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</si>
  <si>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</si>
  <si>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</si>
  <si>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</si>
  <si>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</si>
  <si>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</si>
  <si>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</si>
  <si>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</si>
  <si>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</si>
  <si>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</si>
  <si>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</si>
  <si>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</si>
  <si>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</si>
  <si>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</si>
  <si>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</si>
  <si>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</si>
  <si>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</si>
  <si>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</si>
  <si>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</si>
  <si>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</si>
  <si>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</si>
  <si>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</si>
  <si>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</si>
  <si>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</si>
  <si>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</si>
  <si>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</si>
  <si>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</si>
  <si>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</si>
  <si>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</si>
  <si>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</si>
  <si>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</si>
  <si>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</si>
  <si>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</si>
  <si>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</si>
  <si>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</si>
  <si>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</si>
  <si>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</si>
  <si>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</si>
  <si>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</si>
  <si>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</si>
  <si>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</si>
  <si>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</si>
  <si>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</si>
  <si>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</si>
  <si>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</si>
  <si>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</si>
  <si>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</si>
  <si>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</si>
  <si>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</si>
  <si>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</si>
  <si>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</si>
  <si>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</si>
  <si>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</si>
  <si>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</si>
  <si>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</si>
  <si>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</si>
  <si>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</si>
  <si>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</si>
  <si>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</si>
  <si>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</si>
  <si>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</si>
  <si>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</si>
  <si>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</si>
  <si>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</si>
  <si>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</si>
  <si>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</si>
  <si>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</si>
  <si>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</si>
  <si>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</si>
  <si>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</si>
  <si>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</si>
  <si>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</si>
  <si>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</si>
  <si>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</si>
  <si>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</si>
  <si>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</si>
  <si>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</si>
  <si>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</si>
  <si>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</si>
  <si>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</si>
  <si>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</si>
  <si>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</si>
  <si>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</si>
  <si>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</si>
  <si>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</si>
  <si>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</si>
  <si>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</si>
  <si>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</si>
  <si>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</si>
  <si>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</si>
  <si>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</si>
  <si>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</si>
  <si>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</si>
  <si>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</si>
  <si>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</si>
  <si>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</si>
  <si>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</si>
  <si>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</si>
  <si>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</si>
  <si>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</si>
  <si>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</si>
  <si>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</si>
  <si>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</si>
  <si>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</si>
  <si>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</si>
  <si>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</si>
  <si>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</si>
  <si>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</si>
  <si>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</si>
  <si>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</si>
  <si>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</si>
  <si>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</si>
  <si>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</si>
  <si>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</si>
  <si>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</si>
  <si>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</si>
  <si>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</si>
  <si>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</si>
  <si>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</si>
  <si>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</si>
  <si>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</si>
  <si>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</si>
  <si>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</si>
  <si>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</si>
  <si>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</si>
  <si>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</si>
  <si>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</si>
  <si>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</si>
  <si>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</si>
  <si>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</si>
  <si>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</si>
  <si>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</si>
  <si>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</si>
  <si>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</si>
  <si>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</si>
  <si>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</si>
  <si>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</si>
  <si>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</si>
  <si>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</si>
  <si>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</si>
  <si>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</si>
  <si>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</si>
  <si>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</si>
  <si>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</si>
  <si>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</si>
  <si>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</si>
  <si>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</si>
  <si>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</si>
  <si>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</si>
  <si>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</si>
  <si>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</si>
  <si>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</si>
  <si>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</si>
  <si>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</si>
  <si>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</si>
  <si>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</si>
  <si>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</si>
  <si>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</si>
  <si>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</si>
  <si>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</si>
  <si>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</si>
  <si>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</si>
  <si>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</si>
  <si>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</si>
  <si>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</si>
  <si>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</si>
  <si>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</si>
  <si>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</si>
  <si>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</si>
  <si>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</si>
  <si>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</si>
  <si>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</si>
  <si>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</si>
  <si>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</si>
  <si>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</si>
  <si>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</si>
  <si>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</si>
  <si>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</si>
  <si>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</si>
  <si>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</si>
  <si>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</si>
  <si>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</si>
  <si>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</si>
  <si>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</si>
  <si>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</si>
  <si>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</si>
  <si>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</si>
  <si>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</si>
  <si>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</si>
  <si>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</si>
  <si>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</si>
  <si>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</si>
  <si>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</si>
  <si>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</si>
  <si>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</si>
  <si>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</si>
  <si>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</si>
  <si>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</si>
  <si>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</si>
  <si>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</si>
  <si>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</si>
  <si>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</si>
  <si>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</si>
  <si>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</si>
  <si>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</si>
  <si>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</si>
  <si>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</si>
  <si>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</si>
  <si>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</si>
  <si>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</si>
  <si>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</si>
  <si>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</si>
  <si>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</si>
  <si>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</si>
  <si>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</si>
  <si>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</si>
  <si>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</si>
  <si>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</si>
  <si>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</si>
  <si>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</si>
  <si>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</si>
  <si>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</si>
  <si>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</si>
  <si>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</si>
  <si>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</si>
  <si>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</si>
  <si>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</si>
  <si>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</si>
  <si>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</si>
  <si>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</si>
  <si>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</si>
  <si>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</si>
  <si>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</si>
  <si>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</si>
  <si>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</si>
  <si>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</si>
  <si>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</si>
  <si>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</si>
  <si>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</si>
  <si>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</si>
  <si>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</si>
  <si>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</si>
  <si>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</si>
  <si>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</si>
  <si>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</si>
  <si>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</si>
  <si>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</si>
  <si>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</si>
  <si>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</si>
  <si>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</si>
  <si>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</si>
  <si>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</si>
  <si>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</si>
  <si>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</si>
  <si>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</si>
  <si>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</si>
  <si>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</si>
  <si>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</si>
  <si>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</si>
  <si>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</si>
  <si>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</si>
  <si>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</si>
  <si>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</si>
  <si>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</si>
  <si>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</si>
  <si>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</si>
  <si>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</si>
  <si>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</si>
  <si>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</si>
  <si>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</si>
  <si>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</si>
  <si>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</si>
  <si>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</si>
  <si>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</si>
  <si>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</si>
  <si>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</si>
  <si>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</si>
  <si>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</si>
  <si>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</si>
  <si>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</si>
  <si>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</si>
  <si>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</si>
  <si>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</si>
  <si>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</si>
  <si>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</si>
  <si>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</si>
  <si>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</si>
  <si>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</si>
  <si>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</si>
  <si>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</si>
  <si>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</si>
  <si>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</si>
  <si>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</si>
  <si>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</si>
  <si>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</si>
  <si>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</si>
  <si>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</si>
  <si>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</si>
  <si>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</si>
  <si>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</si>
  <si>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</si>
  <si>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</si>
  <si>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</si>
  <si>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</si>
  <si>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</si>
  <si>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</si>
  <si>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</si>
  <si>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</si>
  <si>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</si>
  <si>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</si>
  <si>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</si>
  <si>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</si>
  <si>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</si>
  <si>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</si>
  <si>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</si>
  <si>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</si>
  <si>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</si>
  <si>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</si>
  <si>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</si>
  <si>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</si>
  <si>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</si>
  <si>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</si>
  <si>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</si>
  <si>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</si>
  <si>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</si>
  <si>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</si>
  <si>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</si>
  <si>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</si>
  <si>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</si>
  <si>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</si>
  <si>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</si>
  <si>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</si>
  <si>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</si>
  <si>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</si>
  <si>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</si>
  <si>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</si>
  <si>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</si>
  <si>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</si>
  <si>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</si>
  <si>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</si>
  <si>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</si>
  <si>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</si>
  <si>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</si>
  <si>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</si>
  <si>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</si>
  <si>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</si>
  <si>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</si>
  <si>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</si>
  <si>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</si>
  <si>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</si>
  <si>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</si>
  <si>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</si>
  <si>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</si>
  <si>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</si>
  <si>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</si>
  <si>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</si>
  <si>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</si>
  <si>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</si>
  <si>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</si>
  <si>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</si>
  <si>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</si>
  <si>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</si>
  <si>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</si>
  <si>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</si>
  <si>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</si>
  <si>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</si>
  <si>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</si>
  <si>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</si>
  <si>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</si>
  <si>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</si>
  <si>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</si>
  <si>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</si>
  <si>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</si>
  <si>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</si>
  <si>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</si>
  <si>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</si>
  <si>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</si>
  <si>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</si>
  <si>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</si>
  <si>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</si>
  <si>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</si>
  <si>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</si>
  <si>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</si>
  <si>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</si>
  <si>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</si>
  <si>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</si>
  <si>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</si>
  <si>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</si>
  <si>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</si>
  <si>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</si>
  <si>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</si>
  <si>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</si>
  <si>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</si>
  <si>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</si>
  <si>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</si>
  <si>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</si>
  <si>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</si>
  <si>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</si>
  <si>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</si>
  <si>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</si>
  <si>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</si>
  <si>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</si>
  <si>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</si>
  <si>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</si>
  <si>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</si>
  <si>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</si>
  <si>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</si>
  <si>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</si>
  <si>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</si>
  <si>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</si>
  <si>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</si>
  <si>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</si>
  <si>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</si>
  <si>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</si>
  <si>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</si>
  <si>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</si>
  <si>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</si>
  <si>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</si>
  <si>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</si>
  <si>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</si>
  <si>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</si>
  <si>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</si>
  <si>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</si>
  <si>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</si>
  <si>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</si>
  <si>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</si>
  <si>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</si>
  <si>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</si>
  <si>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</si>
  <si>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</si>
  <si>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</si>
  <si>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</si>
  <si>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</si>
  <si>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</si>
  <si>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</si>
  <si>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</si>
  <si>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</si>
  <si>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</si>
  <si>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</si>
  <si>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</si>
  <si>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</si>
  <si>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</si>
  <si>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</si>
  <si>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</si>
  <si>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</si>
  <si>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</si>
  <si>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</si>
  <si>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</si>
  <si>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</si>
  <si>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</si>
  <si>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</si>
  <si>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</si>
  <si>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</si>
  <si>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</si>
  <si>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</si>
  <si>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</si>
  <si>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</si>
  <si>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</si>
  <si>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</si>
  <si>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</si>
  <si>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</si>
  <si>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</si>
  <si>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</si>
  <si>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</si>
  <si>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</si>
  <si>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</si>
  <si>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</si>
  <si>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</si>
  <si>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</si>
  <si>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</si>
  <si>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</si>
  <si>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</si>
  <si>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</si>
  <si>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</si>
  <si>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</si>
  <si>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</si>
  <si>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</si>
  <si>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</si>
  <si>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</si>
  <si>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</si>
  <si>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</si>
  <si>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</si>
  <si>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</si>
  <si>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</si>
  <si>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</si>
  <si>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</si>
  <si>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</si>
  <si>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</si>
  <si>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</si>
  <si>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</si>
  <si>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</si>
  <si>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</si>
  <si>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</si>
  <si>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</si>
  <si>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</si>
  <si>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</si>
  <si>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</si>
  <si>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</si>
  <si>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</si>
  <si>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</si>
  <si>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</si>
  <si>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</si>
  <si>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</si>
  <si>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</si>
  <si>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</si>
  <si>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</si>
  <si>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</si>
  <si>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</si>
  <si>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</si>
  <si>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</si>
  <si>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</si>
  <si>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</si>
  <si>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</si>
  <si>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</si>
  <si>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</si>
  <si>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</si>
  <si>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</si>
  <si>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</si>
  <si>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</si>
  <si>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</si>
  <si>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</si>
  <si>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</si>
  <si>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</si>
  <si>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</si>
  <si>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</si>
  <si>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</si>
  <si>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</si>
  <si>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</si>
  <si>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</si>
  <si>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</si>
  <si>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</si>
  <si>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</si>
  <si>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</si>
  <si>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</si>
  <si>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</si>
  <si>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</si>
  <si>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</si>
  <si>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</si>
  <si>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</si>
  <si>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</si>
  <si>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</si>
  <si>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</si>
  <si>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</si>
  <si>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</si>
  <si>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</si>
  <si>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</si>
  <si>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</si>
  <si>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</si>
  <si>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</si>
  <si>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</si>
  <si>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</si>
  <si>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</si>
  <si>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</si>
  <si>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</si>
  <si>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</si>
  <si>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</si>
  <si>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</si>
  <si>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</si>
  <si>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</si>
  <si>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</si>
  <si>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</si>
  <si>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</si>
  <si>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</si>
  <si>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</si>
  <si>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</si>
  <si>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</si>
  <si>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</si>
  <si>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</si>
  <si>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</si>
  <si>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</si>
  <si>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</si>
  <si>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</si>
  <si>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</si>
  <si>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</si>
  <si>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</si>
  <si>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</si>
  <si>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</si>
  <si>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</si>
  <si>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</si>
  <si>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</si>
  <si>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</si>
  <si>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</si>
  <si>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</si>
  <si>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</si>
  <si>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</si>
  <si>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</si>
  <si>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</si>
  <si>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</si>
  <si>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</si>
  <si>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</si>
  <si>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</si>
  <si>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</si>
  <si>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</si>
  <si>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</si>
  <si>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</si>
  <si>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</si>
  <si>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</si>
  <si>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</si>
  <si>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</si>
  <si>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</si>
  <si>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</si>
  <si>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</si>
  <si>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</si>
  <si>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</si>
  <si>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</si>
  <si>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</si>
  <si>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</si>
  <si>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</si>
  <si>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</si>
  <si>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</si>
  <si>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</si>
  <si>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</si>
  <si>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</si>
  <si>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</si>
  <si>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</si>
  <si>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</si>
  <si>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</si>
  <si>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</si>
  <si>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</si>
  <si>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</si>
  <si>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</si>
  <si>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</si>
  <si>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</si>
  <si>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</si>
  <si>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</si>
  <si>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</si>
  <si>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</si>
  <si>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</si>
  <si>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</si>
  <si>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</si>
  <si>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</si>
  <si>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</si>
  <si>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</si>
  <si>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</si>
  <si>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</si>
  <si>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</si>
  <si>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</si>
  <si>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</si>
  <si>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</si>
  <si>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</si>
  <si>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</si>
  <si>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</si>
  <si>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</si>
  <si>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</si>
  <si>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</si>
  <si>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</si>
  <si>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</si>
  <si>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</si>
  <si>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</si>
  <si>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</si>
  <si>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</si>
  <si>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</si>
  <si>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</si>
  <si>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</si>
  <si>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</si>
  <si>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</si>
  <si>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</si>
  <si>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</si>
  <si>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</si>
  <si>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</si>
  <si>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</si>
  <si>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</si>
  <si>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</si>
  <si>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</si>
  <si>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</si>
  <si>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</si>
  <si>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</si>
  <si>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</si>
  <si>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</si>
  <si>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</si>
  <si>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</si>
  <si>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</si>
  <si>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</si>
  <si>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</si>
  <si>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</si>
  <si>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</si>
  <si>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</si>
  <si>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</si>
  <si>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</si>
  <si>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</si>
  <si>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</si>
  <si>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</si>
  <si>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</si>
  <si>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</si>
  <si>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</si>
  <si>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</si>
  <si>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</si>
  <si>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</si>
  <si>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</si>
  <si>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</si>
  <si>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</si>
  <si>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</si>
  <si>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</si>
  <si>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</si>
  <si>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</si>
  <si>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</si>
  <si>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</si>
  <si>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</si>
  <si>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</si>
  <si>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</si>
  <si>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</si>
  <si>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</si>
  <si>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</si>
  <si>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</si>
  <si>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</si>
  <si>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</si>
  <si>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</si>
  <si>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</si>
  <si>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</si>
  <si>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</si>
  <si>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</si>
  <si>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</si>
  <si>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</si>
  <si>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</si>
  <si>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</si>
  <si>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</si>
  <si>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</si>
  <si>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</si>
  <si>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</si>
  <si>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</si>
  <si>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</si>
  <si>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</si>
  <si>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</si>
  <si>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</si>
  <si>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</si>
  <si>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</si>
  <si>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</si>
  <si>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</si>
  <si>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</si>
  <si>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</si>
  <si>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</si>
  <si>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</si>
  <si>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</si>
  <si>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</si>
  <si>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</si>
  <si>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</si>
  <si>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</si>
  <si>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</si>
  <si>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</si>
  <si>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</si>
  <si>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</si>
  <si>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</si>
  <si>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</si>
  <si>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</si>
  <si>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</si>
  <si>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</si>
  <si>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</si>
  <si>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</si>
  <si>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</si>
  <si>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</si>
  <si>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</si>
  <si>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</si>
  <si>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</si>
  <si>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</si>
  <si>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</si>
  <si>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</si>
  <si>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</si>
  <si>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</si>
  <si>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</si>
  <si>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</si>
  <si>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</si>
  <si>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</si>
  <si>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</si>
  <si>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</si>
  <si>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</si>
  <si>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</si>
  <si>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</si>
  <si>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</si>
  <si>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</si>
  <si>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</si>
  <si>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</si>
  <si>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</si>
  <si>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</si>
  <si>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</si>
  <si>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</si>
  <si>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</si>
  <si>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</si>
  <si>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</si>
  <si>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</si>
  <si>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</si>
  <si>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</si>
  <si>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</si>
  <si>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</si>
  <si>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</si>
  <si>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</si>
  <si>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</si>
  <si>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</si>
  <si>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</si>
  <si>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</si>
  <si>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</si>
  <si>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</si>
  <si>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</si>
  <si>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</si>
  <si>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</si>
  <si>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</si>
  <si>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</si>
  <si>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</si>
  <si>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</si>
  <si>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</si>
  <si>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</si>
  <si>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</si>
  <si>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</si>
  <si>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</si>
  <si>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</si>
  <si>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</si>
  <si>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</si>
  <si>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</si>
  <si>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</si>
  <si>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</si>
  <si>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</si>
  <si>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</si>
  <si>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</si>
  <si>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</si>
  <si>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</si>
  <si>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</si>
  <si>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</si>
  <si>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</si>
  <si>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</si>
  <si>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</si>
  <si>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</si>
  <si>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</si>
  <si>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</si>
  <si>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</si>
  <si>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</si>
  <si>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</si>
  <si>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</si>
  <si>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</si>
  <si>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</si>
  <si>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</si>
  <si>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</si>
  <si>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</si>
  <si>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</si>
  <si>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</si>
  <si>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</si>
  <si>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</si>
  <si>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</si>
  <si>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</si>
  <si>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</si>
  <si>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</si>
  <si>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</si>
  <si>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</si>
  <si>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</si>
  <si>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</si>
  <si>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</si>
  <si>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</si>
  <si>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</si>
  <si>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</si>
  <si>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</si>
  <si>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</si>
  <si>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</si>
  <si>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</si>
  <si>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</si>
  <si>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</si>
  <si>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</si>
  <si>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</si>
  <si>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</si>
  <si>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</si>
  <si>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</si>
  <si>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</si>
  <si>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</si>
  <si>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</si>
  <si>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</si>
  <si>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</si>
  <si>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</si>
  <si>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</si>
  <si>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</si>
  <si>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</si>
  <si>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</si>
  <si>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</si>
  <si>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</si>
  <si>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</si>
  <si>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</si>
  <si>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</si>
  <si>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</si>
  <si>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</si>
  <si>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</si>
  <si>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</si>
  <si>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</si>
  <si>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</si>
  <si>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</si>
  <si>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</si>
  <si>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</si>
  <si>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</si>
  <si>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</si>
  <si>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</si>
  <si>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</si>
  <si>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</si>
  <si>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</si>
  <si>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</si>
  <si>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</si>
  <si>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</si>
  <si>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</si>
  <si>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</si>
  <si>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</si>
  <si>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</si>
  <si>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</si>
  <si>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</si>
  <si>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</si>
  <si>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</si>
  <si>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</si>
  <si>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</si>
  <si>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</si>
  <si>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</si>
  <si>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</si>
  <si>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</si>
  <si>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</si>
  <si>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</si>
  <si>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</si>
  <si>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</si>
  <si>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</si>
  <si>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</si>
  <si>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</si>
  <si>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</si>
  <si>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</si>
  <si>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</si>
  <si>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</si>
  <si>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</si>
  <si>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</si>
  <si>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</si>
  <si>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</si>
  <si>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</si>
  <si>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</si>
  <si>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</si>
  <si>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</si>
  <si>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</si>
  <si>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</si>
  <si>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</si>
  <si>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</si>
  <si>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</si>
  <si>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</si>
  <si>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</si>
  <si>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</si>
  <si>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</si>
  <si>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</si>
  <si>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</si>
  <si>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</si>
  <si>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</si>
  <si>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</si>
  <si>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</si>
  <si>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</si>
  <si>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</si>
  <si>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</si>
  <si>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</si>
  <si>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</si>
  <si>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</si>
  <si>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</si>
  <si>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</si>
  <si>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</si>
  <si>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</si>
  <si>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</si>
  <si>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</si>
  <si>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</si>
  <si>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</si>
  <si>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</si>
  <si>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</si>
  <si>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</si>
  <si>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</si>
  <si>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</si>
  <si>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</si>
  <si>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</si>
  <si>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</si>
  <si>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</si>
  <si>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</si>
  <si>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</si>
  <si>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</si>
  <si>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</si>
  <si>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</si>
  <si>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</si>
  <si>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</si>
  <si>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</si>
  <si>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</si>
  <si>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</si>
  <si>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</si>
  <si>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</si>
  <si>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</si>
  <si>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</si>
  <si>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</si>
  <si>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</si>
  <si>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</si>
  <si>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</si>
  <si>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</si>
  <si>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</si>
  <si>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</si>
  <si>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</si>
  <si>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</si>
  <si>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</si>
  <si>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</si>
  <si>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</si>
  <si>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</si>
  <si>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</si>
  <si>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</si>
  <si>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</si>
  <si>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</si>
  <si>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</si>
  <si>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</si>
  <si>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</si>
  <si>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</si>
  <si>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</si>
  <si>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</si>
  <si>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</si>
  <si>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</si>
  <si>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</si>
  <si>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</si>
  <si>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</si>
  <si>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</si>
  <si>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</si>
  <si>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</si>
  <si>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</si>
  <si>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</si>
  <si>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</si>
  <si>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</si>
  <si>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</si>
  <si>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</si>
  <si>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</si>
  <si>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</si>
  <si>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</si>
  <si>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</si>
  <si>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</si>
  <si>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</si>
  <si>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</si>
  <si>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</si>
  <si>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</si>
  <si>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</si>
  <si>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</si>
  <si>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</si>
  <si>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</si>
  <si>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</si>
  <si>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</si>
  <si>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</si>
  <si>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</si>
  <si>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</si>
  <si>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</si>
  <si>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</si>
  <si>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</si>
  <si>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</si>
  <si>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</si>
  <si>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</si>
  <si>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</si>
  <si>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</si>
  <si>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</si>
  <si>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</si>
  <si>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</si>
  <si>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</si>
  <si>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</si>
  <si>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</si>
  <si>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</si>
  <si>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</si>
  <si>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</si>
  <si>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</si>
  <si>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</si>
  <si>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</si>
  <si>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</si>
  <si>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</si>
  <si>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</si>
  <si>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</si>
  <si>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</si>
  <si>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</si>
  <si>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</si>
  <si>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</si>
  <si>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</si>
  <si>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</si>
  <si>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</si>
  <si>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</si>
  <si>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</si>
  <si>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</si>
  <si>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</si>
  <si>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</si>
  <si>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</si>
  <si>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</si>
  <si>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</si>
  <si>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</si>
  <si>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</si>
  <si>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</si>
  <si>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</si>
  <si>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</si>
  <si>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</si>
  <si>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</si>
  <si>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</si>
  <si>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</si>
  <si>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</si>
  <si>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</si>
  <si>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</si>
  <si>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</si>
  <si>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</si>
  <si>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</si>
  <si>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</si>
  <si>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</si>
  <si>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</si>
  <si>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</si>
  <si>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</si>
  <si>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</si>
  <si>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</si>
  <si>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</si>
  <si>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</si>
  <si>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</si>
  <si>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</si>
  <si>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</si>
  <si>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</si>
  <si>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</si>
  <si>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</si>
  <si>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</si>
  <si>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</si>
  <si>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</si>
  <si>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</si>
  <si>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</si>
  <si>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</si>
  <si>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</si>
  <si>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</si>
  <si>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</si>
  <si>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</si>
  <si>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</si>
  <si>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</si>
  <si>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</si>
  <si>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</si>
  <si>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</si>
  <si>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</si>
  <si>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</si>
  <si>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</si>
  <si>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</si>
  <si>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</si>
  <si>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</si>
  <si>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</si>
  <si>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</si>
  <si>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</si>
  <si>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</si>
  <si>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</si>
  <si>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</si>
  <si>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</si>
  <si>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</si>
  <si>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</si>
  <si>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</si>
  <si>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</si>
  <si>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</si>
  <si>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</si>
  <si>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</si>
  <si>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</si>
  <si>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</si>
  <si>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</si>
  <si>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</si>
  <si>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</si>
  <si>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</si>
  <si>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</si>
  <si>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</si>
  <si>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</si>
  <si>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</si>
  <si>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</si>
  <si>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</si>
  <si>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</si>
  <si>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</si>
  <si>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</si>
  <si>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</si>
  <si>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</si>
  <si>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</si>
  <si>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</si>
  <si>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</si>
  <si>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</si>
  <si>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</si>
  <si>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</si>
  <si>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</si>
  <si>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</si>
  <si>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</si>
  <si>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</si>
  <si>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</si>
  <si>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</si>
  <si>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</si>
  <si>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</si>
  <si>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</si>
  <si>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</si>
  <si>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</si>
  <si>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</si>
  <si>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</si>
  <si>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</si>
  <si>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</si>
  <si>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</si>
  <si>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</si>
  <si>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</si>
  <si>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</si>
  <si>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</si>
  <si>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</si>
  <si>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</si>
  <si>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</si>
  <si>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</si>
  <si>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</si>
  <si>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</si>
  <si>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</si>
  <si>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</si>
  <si>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</si>
  <si>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</si>
  <si>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</si>
  <si>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</si>
  <si>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</si>
  <si>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</si>
  <si>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</si>
  <si>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</si>
  <si>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</si>
  <si>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</si>
  <si>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</si>
  <si>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</si>
  <si>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</si>
  <si>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</si>
  <si>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</si>
  <si>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</si>
  <si>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</si>
  <si>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</si>
  <si>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</si>
  <si>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</si>
  <si>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</si>
  <si>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</si>
  <si>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</si>
  <si>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</si>
  <si>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</si>
  <si>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</si>
  <si>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</si>
  <si>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</si>
  <si>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</si>
  <si>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</si>
  <si>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</si>
  <si>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</si>
  <si>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</si>
  <si>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</si>
  <si>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</si>
  <si>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</si>
  <si>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</si>
  <si>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</si>
  <si>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</si>
  <si>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</si>
  <si>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</si>
  <si>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</si>
  <si>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</si>
  <si>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</si>
  <si>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</si>
  <si>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</si>
  <si>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</si>
  <si>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</si>
  <si>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</si>
  <si>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</si>
  <si>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</si>
  <si>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</si>
  <si>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</si>
  <si>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</si>
  <si>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</si>
  <si>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</si>
  <si>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</si>
  <si>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</si>
  <si>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</si>
  <si>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</si>
  <si>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</si>
  <si>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</si>
  <si>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</si>
  <si>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</si>
  <si>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</si>
  <si>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</si>
  <si>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</si>
  <si>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</si>
  <si>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</si>
  <si>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</si>
  <si>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</si>
  <si>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</si>
  <si>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</si>
  <si>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</si>
  <si>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</si>
  <si>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</si>
  <si>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</si>
  <si>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</si>
  <si>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</si>
  <si>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</si>
  <si>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</si>
  <si>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</si>
  <si>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</si>
  <si>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</si>
  <si>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</si>
  <si>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</si>
  <si>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</si>
  <si>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</si>
  <si>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</si>
  <si>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</si>
  <si>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</si>
  <si>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</si>
  <si>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</si>
  <si>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</si>
  <si>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</si>
  <si>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</si>
  <si>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</si>
  <si>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</si>
  <si>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</si>
  <si>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</si>
  <si>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</si>
  <si>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</si>
  <si>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</si>
  <si>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</si>
  <si>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</si>
  <si>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</si>
  <si>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</si>
  <si>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</si>
  <si>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</si>
  <si>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</si>
  <si>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</si>
  <si>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</si>
  <si>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</si>
  <si>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</si>
  <si>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</si>
  <si>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</si>
  <si>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</si>
  <si>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</si>
  <si>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</si>
  <si>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</si>
  <si>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</si>
  <si>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</si>
  <si>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</si>
  <si>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</si>
  <si>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</si>
  <si>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</si>
  <si>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</si>
  <si>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</si>
  <si>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</si>
  <si>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</si>
  <si>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</si>
  <si>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</si>
  <si>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</si>
  <si>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</si>
  <si>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</si>
  <si>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</si>
  <si>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</si>
  <si>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</si>
  <si>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</si>
  <si>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</si>
  <si>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</si>
  <si>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</si>
  <si>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</si>
  <si>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</si>
  <si>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</si>
  <si>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</si>
  <si>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</si>
  <si>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</si>
  <si>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</si>
  <si>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</si>
  <si>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</si>
  <si>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</si>
  <si>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</si>
  <si>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</si>
  <si>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</si>
  <si>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</si>
  <si>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</si>
  <si>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</si>
  <si>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</si>
  <si>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</si>
  <si>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</si>
  <si>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</si>
  <si>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</si>
  <si>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</si>
  <si>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</si>
  <si>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</si>
  <si>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</si>
  <si>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</si>
  <si>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</si>
  <si>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</si>
  <si>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</si>
  <si>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</si>
  <si>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</si>
  <si>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</si>
  <si>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</si>
  <si>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</si>
  <si>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</si>
  <si>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</si>
  <si>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</si>
  <si>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</si>
  <si>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</si>
  <si>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</si>
  <si>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</si>
  <si>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</si>
  <si>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</si>
  <si>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</si>
  <si>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</si>
  <si>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</si>
  <si>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</si>
  <si>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</si>
  <si>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</si>
  <si>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</si>
  <si>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</si>
  <si>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</si>
  <si>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</si>
  <si>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</si>
  <si>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</si>
  <si>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</si>
  <si>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</si>
  <si>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</si>
  <si>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</si>
  <si>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</si>
  <si>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</si>
  <si>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</si>
  <si>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</si>
  <si>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</si>
  <si>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</si>
  <si>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</si>
  <si>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</si>
  <si>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</si>
  <si>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</si>
  <si>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</si>
  <si>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</si>
  <si>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</si>
  <si>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</si>
  <si>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</si>
  <si>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</si>
  <si>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</si>
  <si>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</si>
  <si>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</si>
  <si>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</si>
  <si>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</si>
  <si>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</si>
  <si>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</si>
  <si>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</si>
  <si>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</si>
  <si>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</si>
  <si>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</si>
  <si>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</si>
  <si>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</si>
  <si>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</si>
  <si>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</si>
  <si>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</si>
  <si>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</si>
  <si>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</si>
  <si>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</si>
  <si>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</si>
  <si>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</si>
  <si>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</si>
  <si>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</si>
  <si>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</si>
  <si>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</si>
  <si>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</si>
  <si>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</si>
  <si>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</si>
  <si>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</si>
  <si>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</si>
  <si>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</si>
  <si>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</si>
  <si>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</si>
  <si>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</si>
  <si>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</si>
  <si>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</si>
  <si>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</si>
  <si>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</si>
  <si>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</si>
  <si>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</si>
  <si>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</si>
  <si>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</si>
  <si>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</si>
  <si>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</si>
  <si>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</si>
  <si>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</si>
  <si>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</si>
  <si>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</si>
  <si>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</si>
  <si>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</si>
  <si>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</si>
  <si>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</si>
  <si>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</si>
  <si>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</si>
  <si>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</si>
  <si>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</si>
  <si>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</si>
  <si>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</si>
  <si>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</si>
  <si>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</si>
  <si>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</si>
  <si>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</si>
  <si>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</si>
  <si>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</si>
  <si>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</si>
  <si>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</si>
  <si>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</si>
  <si>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</si>
  <si>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</si>
  <si>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</si>
  <si>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</si>
  <si>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</si>
  <si>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</si>
  <si>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</si>
  <si>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</si>
  <si>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</si>
  <si>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</si>
  <si>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</si>
  <si>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</si>
  <si>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</si>
  <si>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</si>
  <si>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</si>
  <si>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</si>
  <si>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</si>
  <si>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</si>
  <si>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</si>
  <si>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</si>
  <si>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</si>
  <si>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</si>
  <si>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</si>
  <si>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</si>
  <si>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</si>
  <si>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</si>
  <si>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</si>
  <si>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</si>
  <si>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</si>
  <si>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</si>
  <si>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</si>
  <si>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</si>
  <si>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</si>
  <si>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</si>
  <si>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</si>
  <si>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</si>
  <si>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</si>
  <si>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</si>
  <si>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</si>
  <si>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</si>
  <si>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</si>
  <si>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</si>
  <si>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</si>
  <si>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</si>
  <si>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</si>
  <si>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</si>
  <si>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</si>
  <si>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</si>
  <si>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</si>
  <si>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</si>
  <si>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</si>
  <si>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</si>
  <si>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</si>
  <si>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</si>
  <si>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</si>
  <si>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</si>
  <si>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</si>
  <si>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</si>
  <si>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</si>
  <si>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</si>
  <si>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</si>
  <si>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</si>
  <si>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</si>
  <si>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</si>
  <si>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</si>
  <si>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</si>
  <si>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</si>
  <si>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</si>
  <si>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</si>
  <si>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</si>
  <si>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</si>
  <si>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</si>
  <si>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</si>
  <si>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</si>
  <si>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</si>
  <si>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</si>
  <si>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</si>
  <si>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</si>
  <si>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</si>
  <si>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</si>
  <si>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</si>
  <si>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</si>
  <si>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</si>
  <si>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</si>
  <si>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</si>
  <si>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</si>
  <si>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</si>
  <si>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</si>
  <si>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</si>
  <si>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</si>
  <si>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</si>
  <si>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</si>
  <si>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</si>
  <si>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</si>
  <si>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</si>
  <si>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</si>
  <si>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</si>
  <si>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</si>
  <si>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</si>
  <si>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</si>
  <si>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</si>
  <si>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</si>
  <si>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</si>
  <si>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</si>
  <si>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</si>
  <si>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</si>
  <si>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</si>
  <si>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</si>
  <si>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</si>
  <si>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</si>
  <si>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</si>
  <si>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</si>
  <si>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</si>
  <si>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</si>
  <si>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</si>
  <si>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</si>
  <si>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</si>
  <si>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</si>
  <si>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</si>
  <si>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</si>
  <si>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</si>
  <si>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</si>
  <si>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</si>
  <si>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</si>
  <si>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</si>
  <si>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</si>
  <si>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</si>
  <si>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</si>
  <si>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</si>
  <si>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</si>
  <si>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</si>
  <si>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</si>
  <si>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</si>
  <si>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</si>
  <si>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</si>
  <si>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</si>
  <si>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</si>
  <si>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</si>
  <si>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</si>
  <si>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</si>
  <si>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</si>
  <si>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</si>
  <si>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</si>
  <si>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</si>
  <si>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</si>
  <si>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</si>
  <si>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</si>
  <si>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</si>
  <si>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</si>
  <si>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</si>
  <si>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</si>
  <si>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</si>
  <si>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</si>
  <si>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</si>
  <si>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</si>
  <si>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</si>
  <si>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</si>
  <si>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</si>
  <si>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</si>
  <si>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</si>
  <si>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</si>
  <si>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</si>
  <si>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</si>
  <si>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</si>
  <si>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</si>
  <si>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</si>
  <si>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</si>
  <si>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</si>
  <si>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</si>
  <si>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</si>
  <si>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</si>
  <si>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</si>
  <si>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</si>
  <si>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</si>
  <si>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</si>
  <si>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</si>
  <si>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</si>
  <si>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</si>
  <si>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</si>
  <si>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</si>
  <si>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</si>
  <si>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</si>
  <si>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</si>
  <si>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</si>
  <si>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</si>
  <si>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</si>
  <si>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</si>
  <si>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</si>
  <si>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</si>
  <si>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</si>
  <si>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</si>
  <si>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</si>
  <si>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</si>
  <si>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</si>
  <si>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</si>
  <si>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</si>
  <si>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</si>
  <si>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</si>
  <si>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</si>
  <si>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</si>
  <si>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</si>
  <si>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</si>
  <si>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</si>
  <si>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</si>
  <si>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</si>
  <si>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</si>
  <si>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</si>
  <si>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</si>
  <si>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</si>
  <si>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</si>
  <si>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</si>
  <si>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</si>
  <si>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</si>
  <si>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</si>
  <si>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</si>
  <si>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</si>
  <si>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</si>
  <si>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</si>
  <si>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</si>
  <si>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</si>
  <si>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</si>
  <si>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</si>
  <si>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</si>
  <si>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</si>
  <si>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</si>
  <si>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</si>
  <si>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</si>
  <si>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</si>
  <si>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</si>
  <si>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</si>
  <si>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</si>
  <si>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</si>
  <si>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</si>
  <si>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</si>
  <si>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</si>
  <si>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</si>
  <si>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</si>
  <si>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</si>
  <si>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</si>
  <si>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</si>
  <si>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</si>
  <si>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</si>
  <si>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</si>
  <si>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</si>
  <si>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</si>
  <si>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</si>
  <si>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</si>
  <si>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</si>
  <si>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</si>
  <si>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</si>
  <si>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</si>
  <si>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</si>
  <si>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</si>
  <si>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</si>
  <si>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</si>
  <si>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</si>
  <si>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</si>
  <si>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</si>
  <si>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</si>
  <si>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</si>
  <si>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</si>
  <si>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</si>
  <si>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</si>
  <si>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</si>
  <si>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</si>
  <si>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</si>
  <si>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</si>
  <si>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</si>
  <si>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</si>
  <si>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</si>
  <si>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</si>
  <si>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</si>
  <si>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</si>
  <si>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</si>
  <si>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</si>
  <si>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</si>
  <si>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</si>
  <si>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</si>
  <si>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</si>
  <si>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</si>
  <si>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</si>
  <si>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</si>
  <si>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</si>
  <si>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</si>
  <si>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</si>
  <si>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</si>
  <si>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</si>
  <si>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</si>
  <si>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</si>
  <si>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</si>
  <si>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</si>
  <si>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</si>
  <si>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</si>
  <si>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</si>
  <si>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</si>
  <si>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</si>
  <si>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</si>
  <si>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</si>
  <si>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</si>
  <si>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</si>
  <si>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</si>
  <si>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</si>
  <si>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</si>
  <si>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</si>
  <si>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</si>
  <si>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</si>
  <si>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</si>
  <si>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</si>
  <si>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</si>
  <si>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</si>
  <si>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</si>
  <si>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</si>
  <si>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</si>
  <si>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</si>
  <si>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</si>
  <si>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</si>
  <si>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</si>
  <si>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</si>
  <si>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</si>
  <si>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</si>
  <si>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</si>
  <si>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</si>
  <si>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</si>
  <si>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</si>
  <si>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</si>
  <si>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</si>
  <si>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</si>
  <si>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</si>
  <si>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</si>
  <si>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</si>
  <si>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</si>
  <si>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</si>
  <si>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</si>
  <si>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</si>
  <si>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</si>
  <si>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</si>
  <si>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</si>
  <si>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</si>
  <si>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</si>
  <si>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</si>
  <si>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</si>
  <si>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</si>
  <si>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</si>
  <si>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</si>
  <si>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</si>
  <si>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</si>
  <si>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</si>
  <si>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</si>
  <si>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</si>
  <si>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</si>
  <si>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</si>
  <si>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</si>
  <si>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</si>
  <si>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</si>
  <si>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</si>
  <si>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</si>
  <si>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</si>
  <si>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</si>
  <si>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</si>
  <si>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</si>
  <si>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</si>
  <si>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</si>
  <si>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</si>
  <si>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</si>
  <si>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</si>
  <si>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</si>
  <si>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</si>
  <si>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</si>
  <si>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</si>
  <si>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</si>
  <si>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</si>
  <si>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</si>
  <si>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</si>
  <si>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</si>
  <si>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</si>
  <si>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</si>
  <si>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</si>
  <si>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</si>
  <si>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</si>
  <si>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</si>
  <si>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</si>
  <si>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</si>
  <si>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</si>
  <si>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</si>
  <si>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</si>
  <si>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</si>
  <si>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</si>
  <si>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</si>
  <si>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</si>
  <si>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</si>
  <si>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</si>
  <si>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</si>
  <si>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</si>
  <si>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</si>
  <si>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</si>
  <si>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</si>
  <si>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</si>
  <si>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</si>
  <si>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</si>
  <si>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</si>
  <si>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</si>
  <si>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</si>
  <si>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</si>
  <si>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</si>
  <si>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</si>
  <si>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</si>
  <si>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</si>
  <si>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</si>
  <si>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</si>
  <si>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</si>
  <si>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</si>
  <si>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</si>
  <si>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</si>
  <si>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</si>
  <si>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</si>
  <si>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</si>
  <si>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</si>
  <si>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</si>
  <si>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</si>
  <si>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</si>
  <si>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</si>
  <si>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</si>
  <si>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</si>
  <si>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</si>
  <si>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</si>
  <si>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</si>
  <si>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</si>
  <si>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</si>
  <si>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</si>
  <si>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</si>
  <si>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</si>
  <si>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</si>
  <si>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</si>
  <si>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</si>
  <si>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</si>
  <si>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</si>
  <si>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</si>
  <si>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</si>
  <si>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</si>
  <si>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</si>
  <si>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</si>
  <si>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</si>
  <si>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</si>
  <si>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</si>
  <si>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</si>
  <si>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</si>
  <si>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</si>
  <si>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</si>
  <si>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</si>
  <si>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</si>
  <si>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</si>
  <si>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</si>
  <si>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</si>
  <si>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</si>
  <si>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</si>
  <si>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</si>
  <si>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</si>
  <si>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</si>
  <si>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</si>
  <si>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</si>
  <si>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</si>
  <si>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</si>
  <si>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</si>
  <si>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</si>
  <si>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</si>
  <si>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</si>
  <si>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</si>
  <si>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</si>
  <si>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</si>
  <si>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</si>
  <si>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</si>
  <si>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</si>
  <si>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</si>
  <si>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</si>
  <si>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</si>
  <si>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</si>
  <si>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</si>
  <si>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</si>
  <si>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</si>
  <si>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</si>
  <si>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</si>
  <si>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</si>
  <si>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</si>
  <si>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</si>
  <si>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</si>
  <si>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</si>
  <si>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</si>
  <si>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</si>
  <si>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</si>
  <si>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</si>
  <si>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</si>
  <si>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</si>
  <si>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</si>
  <si>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</si>
  <si>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</si>
  <si>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</si>
  <si>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</si>
  <si>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</si>
  <si>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</si>
  <si>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</si>
  <si>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</si>
  <si>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</si>
  <si>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</si>
  <si>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</si>
  <si>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</si>
  <si>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</si>
  <si>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</si>
  <si>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</si>
  <si>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</si>
  <si>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</si>
  <si>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</si>
  <si>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</si>
  <si>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</si>
  <si>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</si>
  <si>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</si>
  <si>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</si>
  <si>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</si>
  <si>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</si>
  <si>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</si>
  <si>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</si>
  <si>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</si>
  <si>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</si>
  <si>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</si>
  <si>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</si>
  <si>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</si>
  <si>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</si>
  <si>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</si>
  <si>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</si>
  <si>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</si>
  <si>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</si>
  <si>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</si>
  <si>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</si>
  <si>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</si>
  <si>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</si>
  <si>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</si>
  <si>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</si>
  <si>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</si>
  <si>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</si>
  <si>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</si>
  <si>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</si>
  <si>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</si>
  <si>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</si>
  <si>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</si>
  <si>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</si>
  <si>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</si>
  <si>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</si>
  <si>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</si>
  <si>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</si>
  <si>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</si>
  <si>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</si>
  <si>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</si>
  <si>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</si>
  <si>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</si>
  <si>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</si>
  <si>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</si>
  <si>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</si>
  <si>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</si>
  <si>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</si>
  <si>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</si>
  <si>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</si>
  <si>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</si>
  <si>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</si>
  <si>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</si>
  <si>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</si>
  <si>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</si>
  <si>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</si>
  <si>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</si>
  <si>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</si>
  <si>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</si>
  <si>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</si>
  <si>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</si>
  <si>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</si>
  <si>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</si>
  <si>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</si>
  <si>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</si>
  <si>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</si>
  <si>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</si>
  <si>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</si>
  <si>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</si>
  <si>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</si>
  <si>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</si>
  <si>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</si>
  <si>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</si>
  <si>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</si>
  <si>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</si>
  <si>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</si>
  <si>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</si>
  <si>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</si>
  <si>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</si>
  <si>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</si>
  <si>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</si>
  <si>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</si>
  <si>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</si>
  <si>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</si>
  <si>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</si>
  <si>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</si>
  <si>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</si>
  <si>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</si>
  <si>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</si>
  <si>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</si>
  <si>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</si>
  <si>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</si>
  <si>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</si>
  <si>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</si>
  <si>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</si>
  <si>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</si>
  <si>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</si>
  <si>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</si>
  <si>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</si>
  <si>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</si>
  <si>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</si>
  <si>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</si>
  <si>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</si>
  <si>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</si>
  <si>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</si>
  <si>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</si>
  <si>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</si>
  <si>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</si>
  <si>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</si>
  <si>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</si>
  <si>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</si>
  <si>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</si>
  <si>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</si>
  <si>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</si>
  <si>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</si>
  <si>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</si>
  <si>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</si>
  <si>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</si>
  <si>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</si>
  <si>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</si>
  <si>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</si>
  <si>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</si>
  <si>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</si>
  <si>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</si>
  <si>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</si>
  <si>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</si>
  <si>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</si>
  <si>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</si>
  <si>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</si>
  <si>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</si>
  <si>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</si>
  <si>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</si>
  <si>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</si>
  <si>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</si>
  <si>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</si>
  <si>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</si>
  <si>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</si>
  <si>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</si>
  <si>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</si>
  <si>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</si>
  <si>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</si>
  <si>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</si>
  <si>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</si>
  <si>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</si>
  <si>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</si>
  <si>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</si>
  <si>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</si>
  <si>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</si>
  <si>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</si>
  <si>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</si>
  <si>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</si>
  <si>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</si>
  <si>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</si>
  <si>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</si>
  <si>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</si>
  <si>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</si>
  <si>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</si>
  <si>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</si>
  <si>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</si>
  <si>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</si>
  <si>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</si>
  <si>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</si>
  <si>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</si>
  <si>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</si>
  <si>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</si>
  <si>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</si>
  <si>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</si>
  <si>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</si>
  <si>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</si>
  <si>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</si>
  <si>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</si>
  <si>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</si>
  <si>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</si>
  <si>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</si>
  <si>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</si>
  <si>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</si>
  <si>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</si>
  <si>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</si>
  <si>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</si>
  <si>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</si>
  <si>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</si>
  <si>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</si>
  <si>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</si>
  <si>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</si>
  <si>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</si>
  <si>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</si>
  <si>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</si>
  <si>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</si>
  <si>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</si>
  <si>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</si>
  <si>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</si>
  <si>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</si>
  <si>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</si>
  <si>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</si>
  <si>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</si>
  <si>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</si>
  <si>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</si>
  <si>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</si>
  <si>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</si>
  <si>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</si>
  <si>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</si>
  <si>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</si>
  <si>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</si>
  <si>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</si>
  <si>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</si>
  <si>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</si>
  <si>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</si>
  <si>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</si>
  <si>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</si>
  <si>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</si>
  <si>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</si>
  <si>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</si>
  <si>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</si>
  <si>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</si>
  <si>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</si>
  <si>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</si>
  <si>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</si>
  <si>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</si>
  <si>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</si>
  <si>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</si>
  <si>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</si>
  <si>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</si>
  <si>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</si>
  <si>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</si>
  <si>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</si>
  <si>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</si>
  <si>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</si>
  <si>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</si>
  <si>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</si>
  <si>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</si>
  <si>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</si>
  <si>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</si>
  <si>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</si>
  <si>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</si>
  <si>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</si>
  <si>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</si>
  <si>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</si>
  <si>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</si>
  <si>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</si>
  <si>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</si>
  <si>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</si>
  <si>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</si>
  <si>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</si>
  <si>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</si>
  <si>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</si>
  <si>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</si>
  <si>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</si>
  <si>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</si>
  <si>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</si>
  <si>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</si>
  <si>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</si>
  <si>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</si>
  <si>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</si>
  <si>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</si>
  <si>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</si>
  <si>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</si>
  <si>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</si>
  <si>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</si>
  <si>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</si>
  <si>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</si>
  <si>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</si>
  <si>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</si>
  <si>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</si>
  <si>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</si>
  <si>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</si>
  <si>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</si>
  <si>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</si>
  <si>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</si>
  <si>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</si>
  <si>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</si>
  <si>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</si>
  <si>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</si>
  <si>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</si>
  <si>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</si>
  <si>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</si>
  <si>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</si>
  <si>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</si>
  <si>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</si>
  <si>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</si>
  <si>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</si>
  <si>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</si>
  <si>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</si>
  <si>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</si>
  <si>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</si>
  <si>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</si>
  <si>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</si>
  <si>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</si>
  <si>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</si>
  <si>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</si>
  <si>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</si>
  <si>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</si>
  <si>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</si>
  <si>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</si>
  <si>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</si>
  <si>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</si>
  <si>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</si>
  <si>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</si>
  <si>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</si>
  <si>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</si>
  <si>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</si>
  <si>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</si>
  <si>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</si>
  <si>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</si>
  <si>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</si>
  <si>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</si>
  <si>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</si>
  <si>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</si>
  <si>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</si>
  <si>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</si>
  <si>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</si>
  <si>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</si>
  <si>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</si>
  <si>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</si>
  <si>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</si>
  <si>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</si>
  <si>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</si>
  <si>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</si>
  <si>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</si>
  <si>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</si>
  <si>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</si>
  <si>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</si>
  <si>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</si>
  <si>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</si>
  <si>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</si>
  <si>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</si>
  <si>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</si>
  <si>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</si>
  <si>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</si>
  <si>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</si>
  <si>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</si>
  <si>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</si>
  <si>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</si>
  <si>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</si>
  <si>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</si>
  <si>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</si>
  <si>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</si>
  <si>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</si>
  <si>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</si>
  <si>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</si>
  <si>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</si>
  <si>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</si>
  <si>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</si>
  <si>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</si>
  <si>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</si>
  <si>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</si>
  <si>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</si>
  <si>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</si>
  <si>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</si>
  <si>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</si>
  <si>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</si>
  <si>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</si>
  <si>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</si>
  <si>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</si>
  <si>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</si>
  <si>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</si>
  <si>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</si>
  <si>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</si>
  <si>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</si>
  <si>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</si>
  <si>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</si>
  <si>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</si>
  <si>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</si>
  <si>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</si>
  <si>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</si>
  <si>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</si>
  <si>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</si>
  <si>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</si>
  <si>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</si>
  <si>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</si>
  <si>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</si>
  <si>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</si>
  <si>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</si>
  <si>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</si>
  <si>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</si>
  <si>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</si>
  <si>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</si>
  <si>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</si>
  <si>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</si>
  <si>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</si>
  <si>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</si>
  <si>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</si>
  <si>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</si>
  <si>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</si>
  <si>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</si>
  <si>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</si>
  <si>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</si>
  <si>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</si>
  <si>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</si>
  <si>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</si>
  <si>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</si>
  <si>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</si>
  <si>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</si>
  <si>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</si>
  <si>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</si>
  <si>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</si>
  <si>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</si>
  <si>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</si>
  <si>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</si>
  <si>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</si>
  <si>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</si>
  <si>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</si>
  <si>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</si>
  <si>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</si>
  <si>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</si>
  <si>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</si>
  <si>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</si>
  <si>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</si>
  <si>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</si>
  <si>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</si>
  <si>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</si>
  <si>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</si>
  <si>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</si>
  <si>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</si>
  <si>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</si>
  <si>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</si>
  <si>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</si>
  <si>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</si>
  <si>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</si>
  <si>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</si>
  <si>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</si>
  <si>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</si>
  <si>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</si>
  <si>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</si>
  <si>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</si>
  <si>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</si>
  <si>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</si>
  <si>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</si>
  <si>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</si>
  <si>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</si>
  <si>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</si>
  <si>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</si>
  <si>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</si>
  <si>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</si>
  <si>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</si>
  <si>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</si>
  <si>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</si>
  <si>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</si>
  <si>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</si>
  <si>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</si>
  <si>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</si>
  <si>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</si>
  <si>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</si>
  <si>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</si>
  <si>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</si>
  <si>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</si>
  <si>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</si>
  <si>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</si>
  <si>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</si>
  <si>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</si>
  <si>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</si>
  <si>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</si>
  <si>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</si>
  <si>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</si>
  <si>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</si>
  <si>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</si>
  <si>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</si>
  <si>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</si>
  <si>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</si>
  <si>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</si>
  <si>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</si>
  <si>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</si>
  <si>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</si>
  <si>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</si>
  <si>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</si>
  <si>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</si>
  <si>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</si>
  <si>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</si>
  <si>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</si>
  <si>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</si>
  <si>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</si>
  <si>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</si>
  <si>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</si>
  <si>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</si>
  <si>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</si>
  <si>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</si>
  <si>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</si>
  <si>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</si>
  <si>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</si>
  <si>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</si>
  <si>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</si>
  <si>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</si>
  <si>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</si>
  <si>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</si>
  <si>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</si>
  <si>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</si>
  <si>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</si>
  <si>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</si>
  <si>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</si>
  <si>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</si>
  <si>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</si>
  <si>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</si>
  <si>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</si>
  <si>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</si>
  <si>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</si>
  <si>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</si>
  <si>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</si>
  <si>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</si>
  <si>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</si>
  <si>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</si>
  <si>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</si>
  <si>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</si>
  <si>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</si>
  <si>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</si>
  <si>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</si>
  <si>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</si>
  <si>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</si>
  <si>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</si>
  <si>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</si>
  <si>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</si>
  <si>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</si>
  <si>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</si>
  <si>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</si>
  <si>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</si>
  <si>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</si>
  <si>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</si>
  <si>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</si>
  <si>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</si>
  <si>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</si>
  <si>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</si>
  <si>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</si>
  <si>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</si>
  <si>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</si>
  <si>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</si>
  <si>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</si>
  <si>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</si>
  <si>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</si>
  <si>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</si>
  <si>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</si>
  <si>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</si>
  <si>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</si>
  <si>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</si>
  <si>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</si>
  <si>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</si>
  <si>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</si>
  <si>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</si>
  <si>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</si>
  <si>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</si>
  <si>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</si>
  <si>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</si>
  <si>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</si>
  <si>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</si>
  <si>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</si>
  <si>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</si>
  <si>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</si>
  <si>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</si>
  <si>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</si>
  <si>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</si>
  <si>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</si>
  <si>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</si>
  <si>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</si>
  <si>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</si>
  <si>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</si>
  <si>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</si>
  <si>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</si>
  <si>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</si>
  <si>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</si>
  <si>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</si>
  <si>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</si>
  <si>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</si>
  <si>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</si>
  <si>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</si>
  <si>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</si>
  <si>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</si>
  <si>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</si>
  <si>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</si>
  <si>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</si>
  <si>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</si>
  <si>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</si>
  <si>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</si>
  <si>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</si>
  <si>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</si>
  <si>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</si>
  <si>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</si>
  <si>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</si>
  <si>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</si>
  <si>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</si>
  <si>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</si>
  <si>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</si>
  <si>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</si>
  <si>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</si>
  <si>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</si>
  <si>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</si>
  <si>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</si>
  <si>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</si>
  <si>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</si>
  <si>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</si>
  <si>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</si>
  <si>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</si>
  <si>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</si>
  <si>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</si>
  <si>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</si>
  <si>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</si>
  <si>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</si>
  <si>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</si>
  <si>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</si>
  <si>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</si>
  <si>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</si>
  <si>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</si>
  <si>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</si>
  <si>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</si>
  <si>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</si>
  <si>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</si>
  <si>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</si>
  <si>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</si>
  <si>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</si>
  <si>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</si>
  <si>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</si>
  <si>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</si>
  <si>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</si>
  <si>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</si>
  <si>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</si>
  <si>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</si>
  <si>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</si>
  <si>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</si>
  <si>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</si>
  <si>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</si>
  <si>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</si>
  <si>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</si>
  <si>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</si>
  <si>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</si>
  <si>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</si>
  <si>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</si>
  <si>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</si>
  <si>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</si>
  <si>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</si>
  <si>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</si>
  <si>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</si>
  <si>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</si>
  <si>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</si>
  <si>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</si>
  <si>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</si>
  <si>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</si>
  <si>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</si>
  <si>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</si>
  <si>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</si>
  <si>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</si>
  <si>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</si>
  <si>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</si>
  <si>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</si>
  <si>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</si>
  <si>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</si>
  <si>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</si>
  <si>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</si>
  <si>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</si>
  <si>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</si>
  <si>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</si>
  <si>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</si>
  <si>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</si>
  <si>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</si>
  <si>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</si>
  <si>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</si>
  <si>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</si>
  <si>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</si>
  <si>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</si>
  <si>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</si>
  <si>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</si>
  <si>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</si>
  <si>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</si>
  <si>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</si>
  <si>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</si>
  <si>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</si>
  <si>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</si>
  <si>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</si>
  <si>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</si>
  <si>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</si>
  <si>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</si>
  <si>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</si>
  <si>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</si>
  <si>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</si>
  <si>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</si>
  <si>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</si>
  <si>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</si>
  <si>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</si>
  <si>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</si>
  <si>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</si>
  <si>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</si>
  <si>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</si>
  <si>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</si>
  <si>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</si>
  <si>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</si>
  <si>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</si>
  <si>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</si>
  <si>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</si>
  <si>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</si>
  <si>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</si>
  <si>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</si>
  <si>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</si>
  <si>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</si>
  <si>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</si>
  <si>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</si>
  <si>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</si>
  <si>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</si>
  <si>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</si>
  <si>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</si>
  <si>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</si>
  <si>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</si>
  <si>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</si>
  <si>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</si>
  <si>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</si>
  <si>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</si>
  <si>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</si>
  <si>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</si>
  <si>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</si>
  <si>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</si>
  <si>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</si>
  <si>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</si>
  <si>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</si>
  <si>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</si>
  <si>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</si>
  <si>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</si>
  <si>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</si>
  <si>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</si>
  <si>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</si>
  <si>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</si>
  <si>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</si>
  <si>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</si>
  <si>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</si>
  <si>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</si>
  <si>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</si>
  <si>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</si>
  <si>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</si>
  <si>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Kycon, Inc.</t>
  </si>
  <si>
    <t>Jill Scarnecchia</t>
  </si>
  <si>
    <t>jill_scarnecchia@kycon.com</t>
  </si>
  <si>
    <t>408-494-0330</t>
  </si>
  <si>
    <t>Carl Furumasu</t>
  </si>
  <si>
    <t>President</t>
  </si>
  <si>
    <t>carl_furumasu@kycon.com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</si>
</sst>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arl_furumasu@kycon.com" TargetMode="External"/><Relationship Id="rId1" Type="http://schemas.openxmlformats.org/officeDocument/2006/relationships/hyperlink" Target="mailto:jill_scarnecchia@kyc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EA40915C-A47A-461C-B88A-A9CE52C548BC}"/>
    </customSheetView>
    <customSheetView guid="{C59130F4-2E03-5E48-94CE-6E4A0484DB9E}" showAutoFilter="1">
      <selection activeCell="C1" sqref="C1:D65536"/>
      <pageMargins left="0" right="0" top="0" bottom="0" header="0" footer="0"/>
      <pageSetup orientation="portrait"/>
      <headerFooter alignWithMargins="0"/>
      <autoFilter ref="B1:C1" xr:uid="{3F5ADA48-982F-4468-8594-0F41876B3B4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5"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9" workbookViewId="0">
      <selection activeCell="D83" sqref="D83:E8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12820</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12821</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45079</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359B979-B85E-432C-841D-06BD8CAB7EEB}"/>
    <hyperlink ref="D20" r:id="rId2" xr:uid="{E6D6B960-D6B8-4116-A115-842F836FA479}"/>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5" zoomScaleNormal="75" workbookViewId="0">
      <pane ySplit="3" topLeftCell="A5" activePane="bottomLeft" state="frozen"/>
      <selection activeCell="B24" sqref="B24:J24"/>
      <selection pane="bottomLeft" activeCell="A11" sqref="A11"/>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t="s">
        <v>109</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 ca="1">IF(C5="",NA(),MATCH($B5&amp;$C5,'Smelter Look-up'!$J:$J,0))</f>
        <v>117</v>
      </c>
      <c r="X5" s="171">
        <f t="shared" ref="X5:X62" ca="1" si="1">IF(AND(C5="Smelter not listed",OR(LEN(D5)=0,LEN(E5)=0)),1,0)</f>
        <v>0</v>
      </c>
      <c r="AB5" s="171" t="str">
        <f t="shared" ref="AB5:AB62" ca="1" si="2">B5&amp;C5</f>
        <v>CobaltUmicore Finland Oy</v>
      </c>
    </row>
    <row r="6" spans="1:34" s="171" customFormat="1" ht="20">
      <c r="A6" s="200" t="s">
        <v>121</v>
      </c>
      <c r="B6" s="150" t="str">
        <f ca="1">IF(LEN(A6)=0,"",INDEX('Smelter Look-up'!$A:$A,MATCH($A6,'Smelter Look-up'!$E:$E,0)))</f>
        <v>Cobalt</v>
      </c>
      <c r="C6" s="153" t="str">
        <f ca="1">IF(LEN(A6)=0,"",INDEX('Smelter Look-up'!$C:$C,MATCH($A6,'Smelter Look-up'!$E:$E,0)))</f>
        <v>Gem (Jiangsu) Cobalt Industry Co., Ltd.</v>
      </c>
      <c r="D6" s="150"/>
      <c r="E6" s="150" t="str">
        <f ca="1">IF(ISERROR($V6),"",OFFSET('Smelter Look-up'!$D$4,$V6-4,0)&amp;"")</f>
        <v>CHINA</v>
      </c>
      <c r="F6" s="150" t="str">
        <f ca="1">IF(ISERROR($V6),"",OFFSET('Smelter Look-up'!$E$4,$V6-4,0))</f>
        <v>CID003209</v>
      </c>
      <c r="G6" s="150" t="str">
        <f ca="1">IF(C6=$X$4,"Enter smelter details",IF(ISERROR($V6),"",OFFSET('Smelter Look-up'!$F$4,$V6-4,0)))</f>
        <v>RMI</v>
      </c>
      <c r="H6" s="208">
        <f ca="1">IF(ISERROR($V6),"",OFFSET('Smelter Look-up'!$G$4,$V6-4,0))</f>
        <v>0</v>
      </c>
      <c r="I6" s="209" t="str">
        <f ca="1">IF(ISERROR($V6),"",OFFSET('Smelter Look-up'!$H$4,$V6-4,0))</f>
        <v>Taixing</v>
      </c>
      <c r="J6" s="209" t="str">
        <f ca="1">IF(ISERROR($V6),"",OFFSET('Smelter Look-up'!$I$4,$V6-4,0))</f>
        <v>Jiangsu Sheng</v>
      </c>
      <c r="K6" s="151"/>
      <c r="L6" s="151"/>
      <c r="M6" s="151"/>
      <c r="N6" s="151"/>
      <c r="O6" s="151"/>
      <c r="P6" s="211"/>
      <c r="Q6" s="152"/>
      <c r="R6" s="150" t="str">
        <f ca="1">IF(ISERROR($V6),"",OFFSET('Smelter Look-up'!$C$4,$V6-4,0)&amp;"")</f>
        <v>Gem (Jiangsu) Cobalt Industry Co., Ltd.</v>
      </c>
      <c r="S6" s="156" t="str">
        <f t="shared" ca="1" si="0"/>
        <v>CN</v>
      </c>
      <c r="T6" s="156" t="str">
        <f ca="1">IF(B6="","",IF(ISERROR(MATCH($J6,SorP!$B$1:$B$5661,0)),"",INDIRECT("'SorP'!$A$"&amp;MATCH($J6,SorP!$B$1:$B$5661,0))))</f>
        <v>CN-JS</v>
      </c>
      <c r="U6" s="169"/>
      <c r="V6" s="170">
        <f ca="1">IF(C6="",NA(),MATCH($B6&amp;$C6,'Smelter Look-up'!$J:$J,0))</f>
        <v>26</v>
      </c>
      <c r="X6" s="171">
        <f t="shared" ca="1" si="1"/>
        <v>0</v>
      </c>
      <c r="AB6" s="171" t="str">
        <f t="shared" ca="1" si="2"/>
        <v>CobaltGem (Jiangsu) Cobalt Industry Co., Ltd.</v>
      </c>
    </row>
    <row r="7" spans="1:34" s="171" customFormat="1" ht="27">
      <c r="A7" s="200" t="s">
        <v>119</v>
      </c>
      <c r="B7" s="150" t="str">
        <f ca="1">IF(LEN(A7)=0,"",INDEX('Smelter Look-up'!$A:$A,MATCH($A7,'Smelter Look-up'!$E:$E,0)))</f>
        <v>Cobalt</v>
      </c>
      <c r="C7" s="153" t="str">
        <f ca="1">IF(LEN(A7)=0,"",INDEX('Smelter Look-up'!$C:$C,MATCH($A7,'Smelter Look-up'!$E:$E,0)))</f>
        <v>Ganzhou Tengyuan Cobalt New Material Co., Ltd.</v>
      </c>
      <c r="D7" s="150"/>
      <c r="E7" s="150" t="str">
        <f ca="1">IF(ISERROR($V7),"",OFFSET('Smelter Look-up'!$D$4,$V7-4,0)&amp;"")</f>
        <v>CHINA</v>
      </c>
      <c r="F7" s="150" t="str">
        <f ca="1">IF(ISERROR($V7),"",OFFSET('Smelter Look-up'!$E$4,$V7-4,0))</f>
        <v>CID003212</v>
      </c>
      <c r="G7" s="150" t="str">
        <f ca="1">IF(C7=$X$4,"Enter smelter details",IF(ISERROR($V7),"",OFFSET('Smelter Look-up'!$F$4,$V7-4,0)))</f>
        <v>RMI</v>
      </c>
      <c r="H7" s="208">
        <f ca="1">IF(ISERROR($V7),"",OFFSET('Smelter Look-up'!$G$4,$V7-4,0))</f>
        <v>0</v>
      </c>
      <c r="I7" s="209" t="str">
        <f ca="1">IF(ISERROR($V7),"",OFFSET('Smelter Look-up'!$H$4,$V7-4,0))</f>
        <v>Ganzhou</v>
      </c>
      <c r="J7" s="209" t="str">
        <f ca="1">IF(ISERROR($V7),"",OFFSET('Smelter Look-up'!$I$4,$V7-4,0))</f>
        <v>Jiangxi Sheng</v>
      </c>
      <c r="K7" s="151"/>
      <c r="L7" s="151"/>
      <c r="M7" s="151"/>
      <c r="N7" s="151"/>
      <c r="O7" s="151"/>
      <c r="P7" s="211"/>
      <c r="Q7" s="152"/>
      <c r="R7" s="150" t="str">
        <f ca="1">IF(ISERROR($V7),"",OFFSET('Smelter Look-up'!$C$4,$V7-4,0)&amp;"")</f>
        <v>Ganzhou Tengyuan Cobalt New Material Co., Ltd.</v>
      </c>
      <c r="S7" s="156" t="str">
        <f t="shared" ca="1" si="0"/>
        <v>CN</v>
      </c>
      <c r="T7" s="156" t="str">
        <f ca="1">IF(B7="","",IF(ISERROR(MATCH($J7,SorP!$B$1:$B$5661,0)),"",INDIRECT("'SorP'!$A$"&amp;MATCH($J7,SorP!$B$1:$B$5661,0))))</f>
        <v>CN-JX</v>
      </c>
      <c r="U7" s="169"/>
      <c r="V7" s="170">
        <f ca="1">IF(C7="",NA(),MATCH($B7&amp;$C7,'Smelter Look-up'!$J:$J,0))</f>
        <v>25</v>
      </c>
      <c r="X7" s="171">
        <f t="shared" ca="1" si="1"/>
        <v>0</v>
      </c>
      <c r="AB7" s="171" t="str">
        <f t="shared" ca="1" si="2"/>
        <v>CobaltGanzhou Tengyuan Cobalt New Material Co., Ltd.</v>
      </c>
    </row>
    <row r="8" spans="1:34" s="171" customFormat="1" ht="27">
      <c r="A8" s="200" t="s">
        <v>278</v>
      </c>
      <c r="B8" s="150" t="str">
        <f ca="1">IF(LEN(A8)=0,"",INDEX('Smelter Look-up'!$A:$A,MATCH($A8,'Smelter Look-up'!$E:$E,0)))</f>
        <v>Cobalt</v>
      </c>
      <c r="C8" s="153" t="str">
        <f ca="1">IF(LEN(A8)=0,"",INDEX('Smelter Look-up'!$C:$C,MATCH($A8,'Smelter Look-up'!$E:$E,0)))</f>
        <v>Quzhou Huayou Cobalt New Material Co., Ltd.</v>
      </c>
      <c r="D8" s="150"/>
      <c r="E8" s="150" t="str">
        <f ca="1">IF(ISERROR($V8),"",OFFSET('Smelter Look-up'!$D$4,$V8-4,0)&amp;"")</f>
        <v>CHINA</v>
      </c>
      <c r="F8" s="150" t="str">
        <f ca="1">IF(ISERROR($V8),"",OFFSET('Smelter Look-up'!$E$4,$V8-4,0))</f>
        <v>CID003255</v>
      </c>
      <c r="G8" s="150" t="str">
        <f ca="1">IF(C8=$X$4,"Enter smelter details",IF(ISERROR($V8),"",OFFSET('Smelter Look-up'!$F$4,$V8-4,0)))</f>
        <v>RMI</v>
      </c>
      <c r="H8" s="208">
        <f ca="1">IF(ISERROR($V8),"",OFFSET('Smelter Look-up'!$G$4,$V8-4,0))</f>
        <v>0</v>
      </c>
      <c r="I8" s="209" t="str">
        <f ca="1">IF(ISERROR($V8),"",OFFSET('Smelter Look-up'!$H$4,$V8-4,0))</f>
        <v>Quzhou</v>
      </c>
      <c r="J8" s="209" t="str">
        <f ca="1">IF(ISERROR($V8),"",OFFSET('Smelter Look-up'!$I$4,$V8-4,0))</f>
        <v>Zhejiang Sheng</v>
      </c>
      <c r="K8" s="151"/>
      <c r="L8" s="151"/>
      <c r="M8" s="151"/>
      <c r="N8" s="151"/>
      <c r="O8" s="151"/>
      <c r="P8" s="211"/>
      <c r="Q8" s="152"/>
      <c r="R8" s="150" t="str">
        <f ca="1">IF(ISERROR($V8),"",OFFSET('Smelter Look-up'!$C$4,$V8-4,0)&amp;"")</f>
        <v>Quzhou Huayou Cobalt New Material Co., Ltd.</v>
      </c>
      <c r="S8" s="156" t="str">
        <f t="shared" ca="1" si="0"/>
        <v>CN</v>
      </c>
      <c r="T8" s="156" t="str">
        <f ca="1">IF(B8="","",IF(ISERROR(MATCH($J8,SorP!$B$1:$B$5661,0)),"",INDIRECT("'SorP'!$A$"&amp;MATCH($J8,SorP!$B$1:$B$5661,0))))</f>
        <v>CN-ZJ</v>
      </c>
      <c r="U8" s="169"/>
      <c r="V8" s="170">
        <f ca="1">IF(C8="",NA(),MATCH($B8&amp;$C8,'Smelter Look-up'!$J:$J,0))</f>
        <v>102</v>
      </c>
      <c r="X8" s="171">
        <f t="shared" ca="1" si="1"/>
        <v>0</v>
      </c>
      <c r="AB8" s="171" t="str">
        <f t="shared" ca="1" si="2"/>
        <v>CobaltQuzhou Huayou Cobalt New Material Co., Ltd.</v>
      </c>
    </row>
    <row r="9" spans="1:34" s="171" customFormat="1" ht="20">
      <c r="A9" s="200" t="s">
        <v>177</v>
      </c>
      <c r="B9" s="150" t="str">
        <f ca="1">IF(LEN(A9)=0,"",INDEX('Smelter Look-up'!$A:$A,MATCH($A9,'Smelter Look-up'!$E:$E,0)))</f>
        <v>Cobalt</v>
      </c>
      <c r="C9" s="153" t="str">
        <f ca="1">IF(LEN(A9)=0,"",INDEX('Smelter Look-up'!$C:$C,MATCH($A9,'Smelter Look-up'!$E:$E,0)))</f>
        <v>Jiangxi Jiangwu Cobalt industrial Co., Ltd.</v>
      </c>
      <c r="D9" s="150"/>
      <c r="E9" s="150" t="str">
        <f ca="1">IF(ISERROR($V9),"",OFFSET('Smelter Look-up'!$D$4,$V9-4,0)&amp;"")</f>
        <v>CHINA</v>
      </c>
      <c r="F9" s="150" t="str">
        <f ca="1">IF(ISERROR($V9),"",OFFSET('Smelter Look-up'!$E$4,$V9-4,0))</f>
        <v>CID003377</v>
      </c>
      <c r="G9" s="150" t="str">
        <f ca="1">IF(C9=$X$4,"Enter smelter details",IF(ISERROR($V9),"",OFFSET('Smelter Look-up'!$F$4,$V9-4,0)))</f>
        <v>RMI</v>
      </c>
      <c r="H9" s="208">
        <f ca="1">IF(ISERROR($V9),"",OFFSET('Smelter Look-up'!$G$4,$V9-4,0))</f>
        <v>0</v>
      </c>
      <c r="I9" s="209" t="str">
        <f ca="1">IF(ISERROR($V9),"",OFFSET('Smelter Look-up'!$H$4,$V9-4,0))</f>
        <v>Ganzhou</v>
      </c>
      <c r="J9" s="209" t="str">
        <f ca="1">IF(ISERROR($V9),"",OFFSET('Smelter Look-up'!$I$4,$V9-4,0))</f>
        <v>Jiangxi Sheng</v>
      </c>
      <c r="K9" s="151"/>
      <c r="L9" s="151"/>
      <c r="M9" s="151"/>
      <c r="N9" s="151"/>
      <c r="O9" s="151"/>
      <c r="P9" s="211"/>
      <c r="Q9" s="152"/>
      <c r="R9" s="150" t="str">
        <f ca="1">IF(ISERROR($V9),"",OFFSET('Smelter Look-up'!$C$4,$V9-4,0)&amp;"")</f>
        <v>Jiangxi Jiangwu Cobalt industrial Co., Ltd.</v>
      </c>
      <c r="S9" s="156" t="str">
        <f t="shared" ca="1" si="0"/>
        <v>CN</v>
      </c>
      <c r="T9" s="156" t="str">
        <f ca="1">IF(B9="","",IF(ISERROR(MATCH($J9,SorP!$B$1:$B$5661,0)),"",INDIRECT("'SorP'!$A$"&amp;MATCH($J9,SorP!$B$1:$B$5661,0))))</f>
        <v>CN-JX</v>
      </c>
      <c r="U9" s="169"/>
      <c r="V9" s="170">
        <f ca="1">IF(C9="",NA(),MATCH($B9&amp;$C9,'Smelter Look-up'!$J:$J,0))</f>
        <v>49</v>
      </c>
      <c r="X9" s="171">
        <f t="shared" ca="1" si="1"/>
        <v>0</v>
      </c>
      <c r="AB9" s="171" t="str">
        <f t="shared" ca="1" si="2"/>
        <v>CobaltJiangxi Jiangwu Cobalt industrial Co., Ltd.</v>
      </c>
    </row>
    <row r="10" spans="1:34" s="171" customFormat="1" ht="20">
      <c r="A10" s="200" t="s">
        <v>300</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 ca="1">IF(C10="",NA(),MATCH($B10&amp;$C10,'Smelter Look-up'!$J:$J,0))</f>
        <v>118</v>
      </c>
      <c r="X10" s="171">
        <f t="shared" ca="1" si="1"/>
        <v>0</v>
      </c>
      <c r="AB10" s="171" t="str">
        <f t="shared" ca="1" si="2"/>
        <v>CobaltUmicore Olen</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c r="C26" s="153"/>
      <c r="D26" s="150"/>
      <c r="E26" s="150"/>
      <c r="F26" s="150"/>
      <c r="G26" s="150"/>
      <c r="H26" s="208"/>
      <c r="I26" s="209"/>
      <c r="J26" s="209"/>
      <c r="K26" s="151"/>
      <c r="L26" s="151"/>
      <c r="M26" s="151"/>
      <c r="N26" s="151"/>
      <c r="O26" s="151"/>
      <c r="P26" s="211"/>
      <c r="Q26" s="152"/>
      <c r="R26" s="150"/>
      <c r="S26" s="156"/>
      <c r="T26" s="156"/>
      <c r="U26" s="169"/>
      <c r="V26" s="170"/>
    </row>
    <row r="27" spans="1:28" s="171" customFormat="1" ht="20">
      <c r="A27" s="156"/>
      <c r="B27" s="150"/>
      <c r="C27" s="153"/>
      <c r="D27" s="150"/>
      <c r="E27" s="150"/>
      <c r="F27" s="150"/>
      <c r="G27" s="150"/>
      <c r="H27" s="208"/>
      <c r="I27" s="209"/>
      <c r="J27" s="209"/>
      <c r="K27" s="151"/>
      <c r="L27" s="151"/>
      <c r="M27" s="151"/>
      <c r="N27" s="151"/>
      <c r="O27" s="151"/>
      <c r="P27" s="211"/>
      <c r="Q27" s="152"/>
      <c r="R27" s="150"/>
      <c r="S27" s="156"/>
      <c r="T27" s="156"/>
      <c r="U27" s="169"/>
      <c r="V27" s="170"/>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Kycon,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Jill Scarnecchia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jill_scarnecchia@kycon.com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408-494-0330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Carl Furumasu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carl_furumasu@kycon.com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45079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40.5">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3FBA676-9B94-4C88-B956-DE19ACED4737}"/>
    </customSheetView>
    <customSheetView guid="{C59130F4-2E03-5E48-94CE-6E4A0484DB9E}" showAutoFilter="1">
      <selection activeCell="E4" sqref="E4"/>
      <pageMargins left="0" right="0" top="0" bottom="0" header="0" footer="0"/>
      <pageSetup paperSize="9" orientation="portrait"/>
      <headerFooter alignWithMargins="0"/>
      <autoFilter ref="B1:N1" xr:uid="{2E66BCDB-4FC6-4491-A174-BF0F04C2447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Jill</cp:lastModifiedBy>
  <cp:revision/>
  <dcterms:created xsi:type="dcterms:W3CDTF">2010-06-21T21:00:23Z</dcterms:created>
  <dcterms:modified xsi:type="dcterms:W3CDTF">2023-06-15T15:38:10Z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